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tabRatio="789" activeTab="3"/>
  </bookViews>
  <sheets>
    <sheet name="Annexure-III 1 to 3" sheetId="3" r:id="rId1"/>
    <sheet name="Annexure-IV" sheetId="5" r:id="rId2"/>
    <sheet name="Annexure-XIX (LOKTAK)" sheetId="7" r:id="rId3"/>
    <sheet name="LOK 2015-16 vs2016-17" sheetId="8" r:id="rId4"/>
    <sheet name="LOK 201415 vs 2015-16" sheetId="9" r:id="rId5"/>
    <sheet name="LOK 2013-14 vs 2014-15" sheetId="10" r:id="rId6"/>
    <sheet name="LOK 2012-13 vs 2013-14" sheetId="11" r:id="rId7"/>
  </sheets>
  <externalReferences>
    <externalReference r:id="rId8"/>
  </externalReferences>
  <definedNames>
    <definedName name="_xlnm.Print_Area" localSheetId="0">'Annexure-III 1 to 3'!$A$1:$J$109</definedName>
    <definedName name="_xlnm.Print_Area" localSheetId="1">'Annexure-IV'!$A$1:$G$34</definedName>
    <definedName name="_xlnm.Print_Area" localSheetId="2">'Annexure-XIX (LOKTAK)'!$A$1:$O$70</definedName>
    <definedName name="_xlnm.Print_Area" localSheetId="6">'LOK 2012-13 vs 2013-14'!#REF!</definedName>
    <definedName name="_xlnm.Print_Area" localSheetId="5">'LOK 2013-14 vs 2014-15'!#REF!</definedName>
    <definedName name="_xlnm.Print_Area" localSheetId="4">'LOK 201415 vs 2015-16'!#REF!</definedName>
    <definedName name="_xlnm.Print_Area" localSheetId="3">'LOK 2015-16 vs2016-17'!#REF!</definedName>
    <definedName name="_xlnm.Print_Titles" localSheetId="6">'LOK 2012-13 vs 2013-14'!$8:$8</definedName>
    <definedName name="_xlnm.Print_Titles" localSheetId="5">'LOK 2013-14 vs 2014-15'!$8:$8</definedName>
    <definedName name="_xlnm.Print_Titles" localSheetId="4">'LOK 201415 vs 2015-16'!$8:$8</definedName>
    <definedName name="_xlnm.Print_Titles" localSheetId="3">'LOK 2015-16 vs2016-17'!$8:$8</definedName>
  </definedNames>
  <calcPr calcId="125725"/>
</workbook>
</file>

<file path=xl/calcChain.xml><?xml version="1.0" encoding="utf-8"?>
<calcChain xmlns="http://schemas.openxmlformats.org/spreadsheetml/2006/main">
  <c r="E46" i="11"/>
  <c r="E44"/>
  <c r="E42"/>
  <c r="D38"/>
  <c r="C38"/>
  <c r="E37"/>
  <c r="E35"/>
  <c r="E34"/>
  <c r="E33"/>
  <c r="E32"/>
  <c r="D30"/>
  <c r="C30"/>
  <c r="E28"/>
  <c r="E26"/>
  <c r="E25"/>
  <c r="E24"/>
  <c r="E22"/>
  <c r="E19"/>
  <c r="E18"/>
  <c r="D16"/>
  <c r="D45" s="1"/>
  <c r="D47" s="1"/>
  <c r="C16"/>
  <c r="C45" s="1"/>
  <c r="C47" s="1"/>
  <c r="E15"/>
  <c r="E14"/>
  <c r="E11"/>
  <c r="E46" i="10"/>
  <c r="E44"/>
  <c r="E42"/>
  <c r="D38"/>
  <c r="C38"/>
  <c r="E37"/>
  <c r="E35"/>
  <c r="E34"/>
  <c r="E33"/>
  <c r="E32"/>
  <c r="D30"/>
  <c r="D45" s="1"/>
  <c r="D47" s="1"/>
  <c r="C30"/>
  <c r="E28"/>
  <c r="E26"/>
  <c r="E25"/>
  <c r="E24"/>
  <c r="E23"/>
  <c r="E22"/>
  <c r="E19"/>
  <c r="E18"/>
  <c r="D16"/>
  <c r="C16"/>
  <c r="C45" s="1"/>
  <c r="C47" s="1"/>
  <c r="E15"/>
  <c r="E14"/>
  <c r="E11"/>
  <c r="E46" i="9"/>
  <c r="E44"/>
  <c r="E42"/>
  <c r="D38"/>
  <c r="C38"/>
  <c r="E37"/>
  <c r="E35"/>
  <c r="E34"/>
  <c r="E33"/>
  <c r="E32"/>
  <c r="D30"/>
  <c r="C30"/>
  <c r="E28"/>
  <c r="E26"/>
  <c r="E25"/>
  <c r="E24"/>
  <c r="E23"/>
  <c r="E22"/>
  <c r="E19"/>
  <c r="E18"/>
  <c r="D16"/>
  <c r="D45" s="1"/>
  <c r="D47" s="1"/>
  <c r="C16"/>
  <c r="C45" s="1"/>
  <c r="C47" s="1"/>
  <c r="E15"/>
  <c r="E14"/>
  <c r="E11"/>
  <c r="E46" i="8"/>
  <c r="E44"/>
  <c r="E42"/>
  <c r="D38"/>
  <c r="D45" s="1"/>
  <c r="D47" s="1"/>
  <c r="C38"/>
  <c r="E37"/>
  <c r="E35"/>
  <c r="E34"/>
  <c r="E33"/>
  <c r="E32"/>
  <c r="D30"/>
  <c r="C30"/>
  <c r="E28"/>
  <c r="E26"/>
  <c r="E25"/>
  <c r="E24"/>
  <c r="E23"/>
  <c r="E22"/>
  <c r="E19"/>
  <c r="E18"/>
  <c r="D17"/>
  <c r="C17"/>
  <c r="D16"/>
  <c r="C16"/>
  <c r="C45" s="1"/>
  <c r="C47" s="1"/>
  <c r="E15"/>
  <c r="E14"/>
  <c r="E11"/>
  <c r="C51" i="7" l="1"/>
  <c r="D51"/>
  <c r="C53"/>
  <c r="C52" s="1"/>
  <c r="D53"/>
  <c r="D52" s="1"/>
  <c r="E53"/>
  <c r="E51"/>
  <c r="E52" s="1"/>
  <c r="F51"/>
  <c r="F53" s="1"/>
  <c r="F52" s="1"/>
  <c r="G51"/>
  <c r="G53"/>
  <c r="G52" s="1"/>
  <c r="H51"/>
  <c r="H53" s="1"/>
  <c r="H52" s="1"/>
  <c r="I51"/>
  <c r="J51"/>
  <c r="I53"/>
  <c r="I52" s="1"/>
  <c r="J53"/>
  <c r="J52" s="1"/>
  <c r="M53"/>
  <c r="M51"/>
  <c r="N51"/>
  <c r="N53" s="1"/>
  <c r="O51"/>
  <c r="O53" s="1"/>
  <c r="O52" s="1"/>
  <c r="L53"/>
  <c r="L52" s="1"/>
  <c r="L51"/>
  <c r="K51"/>
  <c r="K53" s="1"/>
  <c r="K52" s="1"/>
  <c r="I60" i="3"/>
  <c r="F25"/>
  <c r="I106"/>
  <c r="N52" i="7" l="1"/>
  <c r="M52"/>
  <c r="L75" i="3"/>
  <c r="D75" s="1"/>
  <c r="L74"/>
  <c r="D74" s="1"/>
  <c r="L73"/>
  <c r="D73" s="1"/>
  <c r="L72"/>
  <c r="D72" s="1"/>
  <c r="L71"/>
  <c r="D71" s="1"/>
  <c r="L70"/>
  <c r="D70" s="1"/>
  <c r="L69"/>
  <c r="D69" s="1"/>
  <c r="L68"/>
  <c r="D68" s="1"/>
  <c r="L67"/>
  <c r="D67" s="1"/>
  <c r="L66"/>
  <c r="D66" s="1"/>
  <c r="L65"/>
  <c r="D65" s="1"/>
  <c r="L64"/>
  <c r="D64" s="1"/>
  <c r="I7" i="5"/>
  <c r="I8"/>
  <c r="I9"/>
  <c r="I10"/>
  <c r="I11"/>
  <c r="I12"/>
  <c r="I13"/>
  <c r="I14"/>
  <c r="I15"/>
  <c r="I16"/>
  <c r="I17"/>
  <c r="I6"/>
  <c r="Q14" i="7"/>
  <c r="E56" i="3" l="1"/>
  <c r="E53"/>
  <c r="J59"/>
  <c r="I59"/>
  <c r="J58"/>
  <c r="I58"/>
  <c r="J57"/>
  <c r="I57"/>
  <c r="J56"/>
  <c r="I56"/>
  <c r="J55"/>
  <c r="I55"/>
  <c r="J54"/>
  <c r="I54"/>
  <c r="J53"/>
  <c r="I53"/>
  <c r="J52"/>
  <c r="I52"/>
  <c r="J51"/>
  <c r="I51"/>
  <c r="J50"/>
  <c r="I50"/>
  <c r="J49"/>
  <c r="I49"/>
  <c r="J48"/>
  <c r="I48"/>
  <c r="J47"/>
  <c r="I47"/>
  <c r="J46"/>
  <c r="I46"/>
  <c r="J45"/>
  <c r="I45"/>
  <c r="J44"/>
  <c r="I44"/>
  <c r="J43"/>
  <c r="I43"/>
  <c r="I42"/>
  <c r="F59"/>
  <c r="E59"/>
  <c r="F58"/>
  <c r="E58"/>
  <c r="F57"/>
  <c r="E57"/>
  <c r="F56"/>
  <c r="F55"/>
  <c r="E55"/>
  <c r="F54"/>
  <c r="E54"/>
  <c r="F53"/>
  <c r="F52"/>
  <c r="E52"/>
  <c r="F51"/>
  <c r="E51"/>
  <c r="F50"/>
  <c r="E50"/>
  <c r="F49"/>
  <c r="E49"/>
  <c r="F48"/>
  <c r="E48"/>
  <c r="F47"/>
  <c r="E47"/>
  <c r="F46"/>
  <c r="E46"/>
  <c r="F45"/>
  <c r="E45"/>
  <c r="F44"/>
  <c r="E44"/>
  <c r="F43"/>
  <c r="E43"/>
  <c r="E42"/>
  <c r="F18" i="5"/>
  <c r="E18"/>
  <c r="C18" l="1"/>
  <c r="B18"/>
  <c r="D18" l="1"/>
</calcChain>
</file>

<file path=xl/sharedStrings.xml><?xml version="1.0" encoding="utf-8"?>
<sst xmlns="http://schemas.openxmlformats.org/spreadsheetml/2006/main" count="604" uniqueCount="278">
  <si>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</si>
  <si>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</si>
  <si>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</si>
  <si>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</si>
  <si>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</si>
  <si>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</si>
  <si>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</si>
  <si>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</si>
  <si>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</si>
  <si>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</si>
  <si>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</si>
  <si>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</si>
  <si>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</si>
  <si>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</si>
  <si>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</si>
  <si>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</si>
  <si>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</si>
  <si>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</si>
  <si>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</si>
  <si>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</si>
  <si>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</si>
  <si>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</si>
  <si>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</si>
  <si>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</si>
  <si>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</si>
  <si>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</si>
  <si>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</si>
  <si>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</si>
  <si>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</si>
  <si>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</si>
  <si>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</si>
  <si>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</si>
  <si>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</si>
  <si>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</si>
  <si>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</si>
  <si>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</si>
  <si>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</si>
  <si>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</si>
  <si>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</si>
  <si>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</si>
  <si>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</si>
  <si>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</si>
  <si>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</si>
  <si>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</si>
  <si>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</si>
  <si>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</si>
  <si>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</si>
  <si>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</si>
  <si>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</si>
  <si>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</si>
  <si>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</si>
  <si>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</si>
  <si>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</si>
  <si>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</si>
  <si>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</si>
  <si>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</si>
  <si>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</si>
  <si>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</si>
  <si>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</si>
  <si>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</si>
  <si>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</si>
  <si>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</si>
  <si>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</si>
  <si>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</si>
  <si>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</si>
  <si>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</si>
  <si>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</si>
  <si>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</si>
  <si>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</si>
  <si>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</si>
  <si>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</si>
  <si>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</si>
  <si>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</si>
  <si>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</si>
  <si>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</si>
  <si>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</si>
  <si>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</si>
  <si>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</si>
  <si>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</si>
  <si>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</si>
  <si>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</si>
  <si>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</si>
  <si>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</si>
  <si>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</si>
  <si>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</si>
  <si>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</si>
  <si>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</si>
  <si>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</si>
  <si>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</si>
  <si>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</si>
  <si>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</si>
  <si>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</si>
  <si>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</si>
  <si>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</si>
  <si>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</si>
  <si>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</si>
  <si>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</si>
  <si>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</si>
  <si>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</si>
  <si>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</si>
  <si>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</si>
  <si>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</si>
  <si>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</si>
  <si>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</si>
  <si>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</si>
  <si>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</si>
  <si>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</si>
  <si>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</si>
  <si>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</si>
  <si>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</si>
  <si>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</si>
  <si>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</si>
  <si>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</si>
  <si>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</si>
  <si>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</si>
  <si>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</si>
  <si>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</si>
  <si>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</si>
  <si>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</si>
  <si>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</si>
  <si>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</si>
  <si>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</si>
  <si>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</si>
  <si>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</si>
  <si>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</si>
  <si>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</si>
  <si>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Loktak Power Station
Installed Capacity (MW) : 105 MW
Normative Annual Plant Availability Factor (%) approved by Commission : 85%</t>
    </r>
  </si>
  <si>
    <t>Surface</t>
  </si>
  <si>
    <t>Static</t>
  </si>
  <si>
    <t>Loktak Power Station</t>
  </si>
  <si>
    <t>NHPC LTD.</t>
  </si>
  <si>
    <t>298 M</t>
  </si>
  <si>
    <t>312.40 M</t>
  </si>
  <si>
    <t>309.05 M</t>
  </si>
  <si>
    <t>Not Available</t>
  </si>
  <si>
    <t>(MU)</t>
  </si>
  <si>
    <t>Cost  of  spares  capitalized  in books of accounts</t>
  </si>
  <si>
    <t>3x35MW</t>
  </si>
  <si>
    <t>Hydro</t>
  </si>
  <si>
    <t>105 MW</t>
  </si>
  <si>
    <t>Month wise Design Energy (Existing)</t>
  </si>
  <si>
    <t>Month wise Design Energy (Post R&amp;M)</t>
  </si>
  <si>
    <t>Note:</t>
  </si>
  <si>
    <t>CEA vide its Letter No 19/10(R&amp;M(Loktak)/2016 एचपीए-11/694 दिनांक 24/11/2016 has approved Deisng Energy of 562.73 MU</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</si>
  <si>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</si>
  <si>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</si>
  <si>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t>NA</t>
  </si>
  <si>
    <t>Not Applicable</t>
  </si>
  <si>
    <t>As the power Station has already completed 12 years, remaining depreciation is uniformily distributed over the balance useful life.</t>
  </si>
  <si>
    <t>AFC (Rs. Crores)</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</si>
  <si>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</si>
  <si>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</si>
  <si>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</si>
  <si>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</si>
  <si>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</si>
  <si>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</si>
  <si>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</si>
  <si>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</si>
  <si>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</si>
  <si>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</si>
  <si>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</si>
  <si>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</si>
  <si>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</si>
  <si>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</si>
  <si>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</si>
  <si>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</si>
  <si>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</si>
  <si>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</si>
  <si>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</si>
  <si>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</si>
  <si>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</si>
  <si>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</si>
  <si>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</si>
  <si>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r>
      <rPr>
        <i/>
        <sz val="12"/>
        <rFont val="Arial"/>
        <family val="2"/>
      </rPr>
      <t>This is a general format. Plants of different fuel users have to fill the cells as applicable to them. Tariff for the Hydro may be understood as composite tariff.</t>
    </r>
  </si>
  <si>
    <t>1. The data at Sl No. 20 to 27 has been filled based on CERC orders dated 18.09.2015, 13.02.2014, 10.02.2010 &amp; 27.10.2009</t>
  </si>
  <si>
    <r>
      <t xml:space="preserve">Debt at the end of the year (Rs. Crore) </t>
    </r>
    <r>
      <rPr>
        <b/>
        <sz val="14"/>
        <rFont val="Arial"/>
        <family val="2"/>
      </rPr>
      <t>^</t>
    </r>
  </si>
  <si>
    <r>
      <t xml:space="preserve">Rate (%) </t>
    </r>
    <r>
      <rPr>
        <b/>
        <sz val="14"/>
        <rFont val="Arial"/>
        <family val="2"/>
      </rPr>
      <t>*</t>
    </r>
  </si>
  <si>
    <t>5. ^ The Normative debt at the end of the year (sl no.20) has been considered as ZERO as the gross normative loan is fully repaid &amp; allowed depreciation in respectve years are more than 70% of admitted additional capitalization.</t>
  </si>
  <si>
    <t>Profit/ loss before tax (Rs. Crore)</t>
  </si>
  <si>
    <t>6. # NHPC calculate Corporate Tax as a whole after considering all the admissible deductions, exemptions etc. as per Income Tax Act. Therefore unitwise calculation has not been made.</t>
  </si>
  <si>
    <t>Revenue   realisation   after   tax (Rs. Crore) #</t>
  </si>
  <si>
    <t xml:space="preserve">DETAILS OF OPERATION AND MAINTENANCE EXPENSES </t>
  </si>
  <si>
    <t>Name of the Company : National Hydroelectric Power Corporation Ltd</t>
  </si>
  <si>
    <t>Name of Power Station: Loktak Power Station</t>
  </si>
  <si>
    <t>Sl. No.</t>
  </si>
  <si>
    <t>ITEMS</t>
  </si>
  <si>
    <t>Variation from Previous yr %</t>
  </si>
  <si>
    <t>Justification of Variation from P.Y.</t>
  </si>
  <si>
    <t xml:space="preserve"> </t>
  </si>
  <si>
    <t>(A)</t>
  </si>
  <si>
    <t>Breakup of O&amp;M Expenses</t>
  </si>
  <si>
    <t xml:space="preserve">Consumption of stores &amp; spares </t>
  </si>
  <si>
    <t>Power Station is towards completion of its life. Increase in F.Y. 2016-17 is due to more consumption of Stores and Spares during annual maintenance as compare to that during the Previous Year.</t>
  </si>
  <si>
    <t>Repair &amp; Maintenance</t>
  </si>
  <si>
    <t>For Dam,Intake,WCS,De-silting chamber</t>
  </si>
  <si>
    <t>Power Station is towards completion of its life. The protection work at right as well as left bank of Barrage is required in every /alternate  year due to damage is made by water flow at downstream level. Hence various protection works considering also the suggestions made by Dam Safety Team, were under taken at left and right bank of Ithai Barrage in F.Y. 2016-17 which have an additional impact of Rs.1 Cr. on R&amp;M of Dam &amp; Reservoir during F.Y. 2016-2017. Secondly some stone pitching works which have additional impact of Rs0.80 cr., were under taken between emergency gate to bamboo trash for slope protection in both side i.e. left as well as right sides of power channel as the same were got damaged over the past years. Moreover considerable portion of R&amp;M expenditures constitutes deployment of manpower services where expnditures increased more than 40% comparing to previous year on account of enhancement of minimum wages.</t>
  </si>
  <si>
    <t>For Power House and all other works</t>
  </si>
  <si>
    <t>There is positive variation of 16% comparing to previous year.  The variation is due to various small works related to Other Building were undertaken by Power Station during F.Y. 2016-2017. Power Station is 33 years old and various old structure required repair works. The security of Power Station at Leimatak and Ithai Barrage rest with the CRPF to whom NHPC have to provide various structures like Barrack and Morcha. R&amp;M of other building constitutes considerable portion of expenditures towards these structure also. Moreover various other buildings like boundry walls of Loktak, Leimatak etc., KV Schools were repaired during F.Y. 2016-2017 which increases the expenditures under the head as compare to previous year. Moreover considerable portion of R&amp;M expenditures constitutes deployment of manpower services where expnditures increased more than 40% comparing to previous year on account of enhancement of minimum wages.</t>
  </si>
  <si>
    <t>Sub-Total (Repair and Maintenance)</t>
  </si>
  <si>
    <t xml:space="preserve">Insurance </t>
  </si>
  <si>
    <t>Security  Expenses</t>
  </si>
  <si>
    <t>Increase is due to requirement of additional security, accordingly strength of gaurds in totality, got increased from 105nos. to 110 nos.</t>
  </si>
  <si>
    <t>Administrative Expenses</t>
  </si>
  <si>
    <t xml:space="preserve">Rent  </t>
  </si>
  <si>
    <t>Actual expenditures incurred under the head in F.Y, 2016-17 were 49.70 Lakh.  An entry of Rs.13 lakh, against provisional liablity created on 31.12.2016 was wrongly reversed from this head which cuases to decrease the total amount comparing to previous year.</t>
  </si>
  <si>
    <t xml:space="preserve">Electricity charges  </t>
  </si>
  <si>
    <t>Power station has taken the supply of electricity from MSEB for Ithai Barrage and Liasion office at Imphal in F.Y. 2016-17. Previous year/(s), electricty had to supply from MSEB due to replacement of 2 nos. 11 KV Line of Power Station supplying electricty to Loktak. Hence electricity charges substantially decreased comparing to Previous Year.</t>
  </si>
  <si>
    <t xml:space="preserve">Travelling &amp; Conveyance  </t>
  </si>
  <si>
    <t>Expenditures are related to official tour and training of employees. Official tour of employees are assigned with the approval of competent authority based on the requirements of work/trip. Further trainings outside the station are monitored/nominated from T&amp;HRD C.O., which are also as per schedule and targets. None of the expenditures exceptional are nature found during the F.Y.</t>
  </si>
  <si>
    <t>Telephone, Telex &amp; Postage   (Communication)</t>
  </si>
  <si>
    <t>Advertisement</t>
  </si>
  <si>
    <t>Increase is due to incurrence more expenditures on publication of tenders for works &amp; purchase and also there is increase in expenditures on account of sponsoring the sport events in Manipur as compare to previous year.</t>
  </si>
  <si>
    <t>Donation</t>
  </si>
  <si>
    <t xml:space="preserve">Entertainment </t>
  </si>
  <si>
    <t>Negligible expenditures</t>
  </si>
  <si>
    <t>Sub-total (Administrative expenses)</t>
  </si>
  <si>
    <t>Employee Cost</t>
  </si>
  <si>
    <t>6.1a</t>
  </si>
  <si>
    <t>Salaries,wages &amp; allow. -Project</t>
  </si>
  <si>
    <t xml:space="preserve"> Provision of wage revision due to 3rd PRC and due to change in ceiling of Gratuity  from 10 lacs to 20 lacs</t>
  </si>
  <si>
    <t xml:space="preserve">Staff welfare expenses </t>
  </si>
  <si>
    <t xml:space="preserve">Increase in Acturial Valuation of medical benefits of retired employees. </t>
  </si>
  <si>
    <t>Productivity Linked incentive</t>
  </si>
  <si>
    <t>Increase due to payment of arear of PLGI at revised rate from F.Y 2010-11 to F.Y 2013-14 and provision of PLGI for Q4 of FY 2016-17 made on revised pay</t>
  </si>
  <si>
    <t>VRS-Ex-gratia</t>
  </si>
  <si>
    <t>As per actual no of employees opted VRS</t>
  </si>
  <si>
    <t>Ex-gratia</t>
  </si>
  <si>
    <t>Performance related pay (PRP)</t>
  </si>
  <si>
    <t>Incresed due to
1. Normal increase in salary as compared to previous year.
2. Provision made on revised pay for Q4 (F.Y 2016-17)</t>
  </si>
  <si>
    <t>Sub-total (Employee Cost)</t>
  </si>
  <si>
    <t>Loss of Store</t>
  </si>
  <si>
    <t xml:space="preserve">Allocation of CO Office expenses </t>
  </si>
  <si>
    <t>As per CO advice</t>
  </si>
  <si>
    <t>Others  (Specify items)</t>
  </si>
  <si>
    <t>Total (1 to 10)</t>
  </si>
  <si>
    <t>Revenue /Recoveries</t>
  </si>
  <si>
    <t>Due to increase in Liability/Provision not required back and increase in other income</t>
  </si>
  <si>
    <t>Net Expenses</t>
  </si>
  <si>
    <t>Capital spares consumed not included in A(1) above and not claimed/allowed by commission for capitalisation</t>
  </si>
  <si>
    <t>DETAILS OF OPERATION AND MAINTENANCE EXPENSES  F.Y.2015-16</t>
  </si>
  <si>
    <t>Name of the Company : NHPC Ltd</t>
  </si>
  <si>
    <t>Variation from Previous yr</t>
  </si>
  <si>
    <t>During F.Y. 2015-2016, capital spare namely Guide Vane Lower Ring Assembly were replaced by Power House due to non functioning of already installed.</t>
  </si>
  <si>
    <t xml:space="preserve">Variation is on negative side of around 11%. </t>
  </si>
  <si>
    <t>There is positive varition around 34% under the head comparing to previous year. The increase is due to enhancement of expenditures on repair works of Roads from Loktak to Power House being maintained by the NHPC and restoration works undertaken on various other buidings. The repair works required due to occurence of earthquake in eastern part of India in F.Y. 2014-15 which causes huge loses/damages to roads and many other structures of Loktak Power Station and requiring restoration immediately.  Further, considerable portion of R&amp;M expenditures constitutes deployment of manpower services where expnditures increased around 7% comparing to previous year on account of enhancement of minimum wages.</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</si>
  <si>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</si>
  <si>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Increase is due to enhancement in pay of security gaurds around 25% in F.Y. 2015-16 comparing to that in previous year</t>
  </si>
  <si>
    <t>variation is less than 10%</t>
  </si>
  <si>
    <t>Electricity supply taken in F.Y. 2014-15 from State, were stopped after completion of  replacement work in Apr-2015. Hence the expenditures under the head decreased as compare to booked under Previous Year</t>
  </si>
  <si>
    <t>Increase is due to incurrence of expenditures on sponsoring the local sports event in Manipur for Rs.4 lakh during F.Y. 2015-16</t>
  </si>
  <si>
    <t>Derease in Acturial Valuation of medical benefits of retired employees and medical claims of employees</t>
  </si>
  <si>
    <t>Increase in Consultansy Exps, Rate &amp; Taxes, Payment to Kendriya Vidyalaya &amp; Guest House exps.</t>
  </si>
  <si>
    <t>Due to decrease in Liability/Provision not required back and in other income</t>
  </si>
  <si>
    <r>
      <t xml:space="preserve">DETAILS OF OPERATION AND MAINTENANCE EXPENSES </t>
    </r>
    <r>
      <rPr>
        <sz val="12"/>
        <rFont val="Arial"/>
        <family val="2"/>
      </rPr>
      <t xml:space="preserve"> </t>
    </r>
  </si>
  <si>
    <t>The negative variation is due to less troubles were found in Generating Plant &amp; Machinary during F.Y. 2014-15.</t>
  </si>
  <si>
    <t>Power Station is towards completion of its life. Different important structures in Power station requires Repair &amp; Maintenance now and then. In F.Y. 2014-15 an special repair work for amounting Rs.3 Crore and misc. works ancilliary for Rs.0.75 crore towards resotration of Penstock was taken up. Secondly the Dam safety team visits the barrage area at regular interval and suggest to carry out the different protection work in left or right bank of barrage to make their protection from heavy flow of water during raining season. In this account additional 80 lakh as compare to previous years were incurred by the Power Station. Lastly, a considerable portion of R&amp;M expenditures constitutes deployment of manpower services where expnditures increased more than 7.5% during F.Y. 2014-15 comparing to previous year on account of enhancement of minimum wages.</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</si>
  <si>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</si>
  <si>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Due to increase in hiring of few vehicles at revised prices in F.Y. 2014-2015</t>
  </si>
  <si>
    <t>2 nos. of 11 KV Line from Leimatak to loktak are went under replacement in F.Y. 2014-15. Hence in order to meet out the electricity requirement of Loktak, supply from Manipur State Electricity Board were taken during replacment period. Hence excess expenditures incurred comparing to previous year.</t>
  </si>
  <si>
    <t>Expenditures are related to official tour and training of employees. Official tour of employees are assigned with the approval of competent authority based on the requirements of work/trip. Further trainings outside the station are monitored/nominated from T&amp;HRD C.O., which are also as per schedule and targets. None of the expenditures exceptional are nature found during the F.Y. Moreover, during F.Y. 2014-15, rates related to DA, Conveyance Charges etc. were revised/enhanced vide Cir. No.15/2014 dtd. 02.04.2014.</t>
  </si>
  <si>
    <t>Increase is due to VSAT and leaseline expenditures booked based on the advice received from Corporate Office</t>
  </si>
  <si>
    <t>Negative Variation is due to reduction in expenditures on publication of tenders for works &amp; procurement comparing to previous year</t>
  </si>
  <si>
    <t>PLGI limit was enhanced to 20% from 12.5% of basic pay.</t>
  </si>
  <si>
    <t>1).  Increased in Expenditure  is  due to   Provision for incremental profit was not taken in F.Y 2013-14. Incremental profit was taken while providing for F.Y 2014-15.</t>
  </si>
  <si>
    <t>LOKTAK POWER STATION</t>
  </si>
  <si>
    <t xml:space="preserve">Power Station is towards completion of its life. The 5 nos. service gates in barrage are required maintenance at regular intervals. In F.Y. 2013-2014, the stores &amp; spares towards maitenance of gates were consumed. </t>
  </si>
  <si>
    <t>Power Station is towards completion of its life. The protection work at right as well as left bank of Barrage is required in every /alternate  year due to damage is made by water flow at downstream level. Hence a work namely construction of right Bank protection work counterfort wall at Ithai Barrage was taken in F.Y. 2012-13 which have additional impact on R&amp;M of Dam expenditures during F.Y. 2012-2013. Moreover considerable portion of R&amp;M expenditures constitutes deployment of manpower services where expnditures increased more than 10% comparing to previous year on account of enhancement of minimum wages.</t>
  </si>
  <si>
    <t>One of the major component to increase the expenditures under the head is R&amp;M of road. Road from Loktak to to Power House at Leimatak is maintained by NHPC Ltd. Normally the region is affected by continous mansoon/ rain for 6 months during summer/rainy season which erodes condition of the roads everytime. The repair work becomes more important from security point of view as the area rest with CRPF who requires the roads to be maintained every time. Secondly the Power House incurred the additional expenditures of more than 1 crore comparing to last year in R&amp;M of GPM considering the fact that the Power House is 30 year old and requiring repairs as and when required. Lastly considerable portion of R&amp;M expenditures constitutes deployment of manpower services where expnditures increased more than 10% comparing to previous year on account of enhancement of minimum wages.</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</si>
  <si>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                                                                                      </t>
  </si>
  <si>
    <t>Increase is due to enhancement in pay of security gaurds around 10% in F.Y. 2013-14 comparing to that in previous year. Moreover, based on requirement of additional security, strength of gaurds in totality, got increased from 93 nos. to 105 nos. during F.Y. 2013-14.</t>
  </si>
  <si>
    <t>4 nos. of Vehicle were additionally hired to meet out the requirement for Power Station.</t>
  </si>
  <si>
    <t>Expenditures are related to official tour and training of employees. Official tour of employees are assigned with the approval of competent authority based on the requirements of work/trip. Further trainings outside the station are monitored/nominated from T&amp;HRD C.O., which are also as per schedule and targets. None of the expenditures  are  found  exceptional nature during the F.Y.</t>
  </si>
  <si>
    <t>Increase is due to enhancment in expenditures incurred on publication of Tenders for procurement and works during F.Y. 2013-14.</t>
  </si>
  <si>
    <t>Increased due to hike in Acturial Valuation of medical benefits of retired employees and medical claims of employees</t>
  </si>
  <si>
    <t xml:space="preserve">Decrease in expenditure because during  F.Y 2012-13,  PLGI was paid from 2007-2010 on revised pay.                                                                                              
</t>
  </si>
  <si>
    <t xml:space="preserve">Decrease in expenditure because  PRP for F.Y 2010-11 &amp; F.Y 2011-12 was paid in F.Y 2012-13,. </t>
  </si>
  <si>
    <t>Increase due to increase in payment to Kendriya Vidyalaya, Training Exps and Guest House Exps.</t>
  </si>
  <si>
    <t>Due to Increase in Liability/Provision not required back and other income</t>
  </si>
</sst>
</file>

<file path=xl/styles.xml><?xml version="1.0" encoding="utf-8"?>
<styleSheet xmlns="http://schemas.openxmlformats.org/spreadsheetml/2006/main">
  <numFmts count="8">
    <numFmt numFmtId="43" formatCode="_ * #,##0.00_ ;_ * \-#,##0.00_ ;_ * &quot;-&quot;??_ ;_ @_ "/>
    <numFmt numFmtId="164" formatCode="###0;###0"/>
    <numFmt numFmtId="165" formatCode="###0.0;###0.0"/>
    <numFmt numFmtId="166" formatCode="0.0"/>
    <numFmt numFmtId="167" formatCode="mmm\-yyyy"/>
    <numFmt numFmtId="168" formatCode="0.000%"/>
    <numFmt numFmtId="169" formatCode="_(* #,##0_);_(* \(#,##0\);_(* &quot;-&quot;??_);_(@_)"/>
    <numFmt numFmtId="170" formatCode="_(* #,##0.00_);_(* \(#,##0.00\);_(* &quot;-&quot;??_);_(@_)"/>
  </numFmts>
  <fonts count="41">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name val="Tahoma"/>
      <family val="2"/>
    </font>
    <font>
      <b/>
      <sz val="10"/>
      <name val="Tahoma"/>
      <family val="2"/>
    </font>
    <font>
      <b/>
      <sz val="11"/>
      <name val="Tahoma"/>
      <family val="2"/>
    </font>
    <font>
      <b/>
      <sz val="10"/>
      <color theme="1"/>
      <name val="Tahoma"/>
      <family val="2"/>
    </font>
    <font>
      <sz val="12"/>
      <color rgb="FF000000"/>
      <name val="Times New Roman"/>
      <family val="1"/>
    </font>
    <font>
      <sz val="8"/>
      <name val="Arial"/>
      <family val="2"/>
    </font>
    <font>
      <sz val="12"/>
      <color theme="1"/>
      <name val="Arial"/>
      <family val="2"/>
    </font>
    <font>
      <sz val="11"/>
      <color theme="1"/>
      <name val="Tahoma"/>
      <family val="2"/>
    </font>
    <font>
      <sz val="10"/>
      <color rgb="FF000000"/>
      <name val="Times New Roman"/>
      <family val="1"/>
    </font>
    <font>
      <sz val="10"/>
      <color rgb="FF000000"/>
      <name val="Times New Roman"/>
      <family val="1"/>
    </font>
    <font>
      <sz val="10"/>
      <color theme="1"/>
      <name val="Arial"/>
      <family val="2"/>
    </font>
    <font>
      <sz val="11"/>
      <color rgb="FF000000"/>
      <name val="Times New Roman"/>
      <family val="1"/>
    </font>
    <font>
      <b/>
      <sz val="11"/>
      <color rgb="FF000000"/>
      <name val="Times New Roman"/>
      <family val="1"/>
    </font>
    <font>
      <i/>
      <sz val="12"/>
      <name val="Arial"/>
      <family val="2"/>
    </font>
    <font>
      <b/>
      <sz val="30"/>
      <color rgb="FF000000"/>
      <name val="Arial"/>
      <family val="2"/>
    </font>
    <font>
      <b/>
      <sz val="14"/>
      <name val="Arial"/>
      <family val="2"/>
    </font>
    <font>
      <b/>
      <sz val="12"/>
      <name val="Tahoma"/>
      <family val="2"/>
    </font>
    <font>
      <sz val="12"/>
      <name val="Tahoma"/>
      <family val="2"/>
    </font>
    <font>
      <b/>
      <sz val="10"/>
      <color indexed="12"/>
      <name val="Rupee Foradian"/>
      <family val="2"/>
    </font>
    <font>
      <sz val="10"/>
      <name val="Arial"/>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right style="thin">
        <color indexed="23"/>
      </right>
      <top style="thin">
        <color indexed="64"/>
      </top>
      <bottom style="thin">
        <color indexed="23"/>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1">
    <xf numFmtId="0" fontId="0" fillId="0" borderId="0"/>
    <xf numFmtId="0" fontId="26" fillId="0" borderId="0"/>
    <xf numFmtId="0" fontId="29" fillId="0" borderId="0"/>
    <xf numFmtId="9" fontId="30" fillId="0" borderId="0" applyFont="0" applyFill="0" applyBorder="0" applyAlignment="0" applyProtection="0"/>
    <xf numFmtId="0" fontId="2" fillId="0" borderId="0"/>
    <xf numFmtId="0" fontId="2" fillId="0" borderId="0"/>
    <xf numFmtId="0" fontId="1" fillId="0" borderId="0"/>
    <xf numFmtId="0" fontId="40" fillId="0" borderId="0"/>
    <xf numFmtId="43" fontId="2" fillId="0" borderId="0" applyFont="0" applyFill="0" applyBorder="0" applyAlignment="0" applyProtection="0"/>
    <xf numFmtId="0" fontId="1" fillId="0" borderId="0"/>
    <xf numFmtId="0" fontId="1" fillId="0" borderId="0"/>
  </cellStyleXfs>
  <cellXfs count="264">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top" wrapText="1"/>
    </xf>
    <xf numFmtId="0" fontId="16"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5"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6"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1"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7" fillId="0" borderId="0" xfId="0" applyFont="1" applyFill="1" applyBorder="1" applyAlignment="1">
      <alignment horizontal="center" vertical="center"/>
    </xf>
    <xf numFmtId="0" fontId="18"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1"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2" fontId="21" fillId="0" borderId="8" xfId="0" applyNumberFormat="1" applyFont="1" applyBorder="1" applyAlignment="1">
      <alignment horizontal="center" vertical="center"/>
    </xf>
    <xf numFmtId="2" fontId="21" fillId="0" borderId="15" xfId="0" applyNumberFormat="1" applyFont="1" applyBorder="1" applyAlignment="1">
      <alignment horizontal="center" vertical="center"/>
    </xf>
    <xf numFmtId="2" fontId="9" fillId="0" borderId="8" xfId="0" applyNumberFormat="1" applyFont="1" applyFill="1" applyBorder="1" applyAlignment="1">
      <alignment horizontal="center" vertical="top" wrapText="1"/>
    </xf>
    <xf numFmtId="0" fontId="2" fillId="2" borderId="8" xfId="0" applyFont="1" applyFill="1" applyBorder="1" applyAlignment="1">
      <alignment horizontal="center" vertical="center" wrapText="1"/>
    </xf>
    <xf numFmtId="0" fontId="6" fillId="2" borderId="8" xfId="0" applyFont="1" applyFill="1" applyBorder="1" applyAlignment="1">
      <alignment vertical="top" wrapText="1"/>
    </xf>
    <xf numFmtId="1" fontId="2" fillId="0" borderId="8" xfId="0" applyNumberFormat="1" applyFont="1" applyFill="1" applyBorder="1" applyAlignment="1">
      <alignment horizontal="center" vertical="center" wrapText="1"/>
    </xf>
    <xf numFmtId="2" fontId="28" fillId="0" borderId="8" xfId="0" applyNumberFormat="1" applyFont="1" applyBorder="1" applyAlignment="1">
      <alignment horizontal="center" vertical="center"/>
    </xf>
    <xf numFmtId="2" fontId="28" fillId="0" borderId="15" xfId="0" applyNumberFormat="1" applyFont="1" applyBorder="1" applyAlignment="1">
      <alignment horizontal="center" vertical="center"/>
    </xf>
    <xf numFmtId="0" fontId="29" fillId="0" borderId="0" xfId="2" applyFill="1" applyBorder="1" applyAlignment="1">
      <alignment horizontal="center" vertical="top"/>
    </xf>
    <xf numFmtId="0" fontId="29" fillId="0" borderId="0" xfId="2" applyFill="1" applyBorder="1" applyAlignment="1">
      <alignment horizontal="left" vertical="top"/>
    </xf>
    <xf numFmtId="0" fontId="3" fillId="0" borderId="0" xfId="2" applyFont="1" applyFill="1" applyBorder="1" applyAlignment="1">
      <alignment horizontal="center" vertical="top"/>
    </xf>
    <xf numFmtId="164" fontId="7" fillId="0" borderId="0" xfId="2" applyNumberFormat="1" applyFont="1" applyFill="1" applyBorder="1" applyAlignment="1">
      <alignment horizontal="center" vertical="top"/>
    </xf>
    <xf numFmtId="2" fontId="7" fillId="0" borderId="8" xfId="0" applyNumberFormat="1" applyFont="1" applyFill="1" applyBorder="1" applyAlignment="1">
      <alignment horizontal="center" vertical="center"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7" fillId="2" borderId="8" xfId="0" applyFont="1" applyFill="1" applyBorder="1" applyAlignment="1">
      <alignment horizontal="center" vertical="center" wrapText="1"/>
    </xf>
    <xf numFmtId="164" fontId="31" fillId="2" borderId="2" xfId="0" applyNumberFormat="1" applyFont="1" applyFill="1" applyBorder="1" applyAlignment="1">
      <alignment horizontal="center" vertical="center" wrapText="1"/>
    </xf>
    <xf numFmtId="0" fontId="31" fillId="2" borderId="8" xfId="0" applyFont="1" applyFill="1" applyBorder="1" applyAlignment="1">
      <alignment horizontal="center" vertical="top" wrapText="1"/>
    </xf>
    <xf numFmtId="0" fontId="16" fillId="0" borderId="8" xfId="0" applyFont="1" applyFill="1" applyBorder="1" applyAlignment="1">
      <alignment horizontal="center" vertical="top" wrapText="1"/>
    </xf>
    <xf numFmtId="0" fontId="10" fillId="0" borderId="0" xfId="0" applyFont="1" applyFill="1" applyBorder="1" applyAlignment="1">
      <alignment horizontal="left" vertical="top" wrapText="1"/>
    </xf>
    <xf numFmtId="0" fontId="0" fillId="0" borderId="10" xfId="0" applyFill="1" applyBorder="1" applyAlignment="1">
      <alignment vertical="top"/>
    </xf>
    <xf numFmtId="0" fontId="0" fillId="0" borderId="12" xfId="0" applyFill="1" applyBorder="1" applyAlignment="1">
      <alignment vertical="top"/>
    </xf>
    <xf numFmtId="0" fontId="0" fillId="0" borderId="11" xfId="0" applyFill="1" applyBorder="1" applyAlignment="1">
      <alignment vertical="top"/>
    </xf>
    <xf numFmtId="2" fontId="0" fillId="0" borderId="12" xfId="0" applyNumberFormat="1" applyFill="1" applyBorder="1" applyAlignment="1">
      <alignment horizontal="center" vertical="top"/>
    </xf>
    <xf numFmtId="9" fontId="0" fillId="0" borderId="0" xfId="3" applyFont="1" applyFill="1" applyBorder="1" applyAlignment="1">
      <alignment horizontal="left" vertical="top"/>
    </xf>
    <xf numFmtId="2" fontId="24" fillId="0" borderId="0" xfId="0" applyNumberFormat="1" applyFont="1" applyBorder="1" applyAlignment="1">
      <alignment horizontal="center" vertical="center"/>
    </xf>
    <xf numFmtId="9" fontId="0" fillId="0" borderId="0" xfId="3" applyFont="1" applyFill="1" applyBorder="1" applyAlignment="1">
      <alignment horizontal="center" vertical="top"/>
    </xf>
    <xf numFmtId="164" fontId="7" fillId="2" borderId="8"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9" fillId="0" borderId="0" xfId="0" applyFont="1" applyFill="1" applyBorder="1" applyAlignment="1">
      <alignment horizontal="left" vertical="top"/>
    </xf>
    <xf numFmtId="2" fontId="7" fillId="0" borderId="8" xfId="0" applyNumberFormat="1" applyFont="1" applyBorder="1" applyAlignment="1">
      <alignment horizontal="center" vertical="center"/>
    </xf>
    <xf numFmtId="0" fontId="9" fillId="0" borderId="0" xfId="0" applyFont="1" applyFill="1" applyBorder="1" applyAlignment="1">
      <alignment horizontal="left" vertical="top" wrapText="1"/>
    </xf>
    <xf numFmtId="2" fontId="9" fillId="0" borderId="0" xfId="0" applyNumberFormat="1" applyFont="1" applyFill="1" applyBorder="1" applyAlignment="1">
      <alignment horizontal="center" vertical="top" wrapText="1"/>
    </xf>
    <xf numFmtId="0" fontId="9" fillId="0" borderId="21" xfId="0" applyFont="1" applyFill="1" applyBorder="1" applyAlignment="1">
      <alignment horizontal="left" vertical="top" wrapText="1"/>
    </xf>
    <xf numFmtId="2" fontId="21" fillId="0" borderId="22" xfId="0" applyNumberFormat="1" applyFont="1" applyBorder="1" applyAlignment="1">
      <alignment horizontal="center" vertical="center"/>
    </xf>
    <xf numFmtId="2" fontId="28" fillId="0" borderId="22" xfId="0" applyNumberFormat="1" applyFont="1" applyBorder="1" applyAlignment="1">
      <alignment horizontal="center" vertical="center"/>
    </xf>
    <xf numFmtId="2" fontId="9" fillId="0" borderId="22" xfId="0" applyNumberFormat="1" applyFont="1" applyFill="1" applyBorder="1" applyAlignment="1">
      <alignment horizontal="center" vertical="top" wrapText="1"/>
    </xf>
    <xf numFmtId="0" fontId="9" fillId="0" borderId="24" xfId="0" applyFont="1" applyFill="1" applyBorder="1" applyAlignment="1">
      <alignment horizontal="left" vertical="top" wrapText="1"/>
    </xf>
    <xf numFmtId="0" fontId="9" fillId="0" borderId="26" xfId="0" applyFont="1" applyFill="1" applyBorder="1" applyAlignment="1">
      <alignment horizontal="left" vertical="top" wrapText="1"/>
    </xf>
    <xf numFmtId="2" fontId="9" fillId="0" borderId="15" xfId="0" applyNumberFormat="1" applyFont="1" applyFill="1" applyBorder="1" applyAlignment="1">
      <alignment horizontal="center" vertical="top" wrapText="1"/>
    </xf>
    <xf numFmtId="0" fontId="9" fillId="0" borderId="28" xfId="0" applyFont="1" applyFill="1" applyBorder="1" applyAlignment="1">
      <alignment horizontal="left" vertical="top" wrapText="1"/>
    </xf>
    <xf numFmtId="2" fontId="22" fillId="0" borderId="29" xfId="0" applyNumberFormat="1" applyFont="1" applyBorder="1" applyAlignment="1">
      <alignment horizontal="center" vertical="center"/>
    </xf>
    <xf numFmtId="2" fontId="24" fillId="0" borderId="29" xfId="0" applyNumberFormat="1" applyFont="1" applyBorder="1" applyAlignment="1">
      <alignment horizontal="center" vertical="center"/>
    </xf>
    <xf numFmtId="166" fontId="23" fillId="2" borderId="29" xfId="0" applyNumberFormat="1" applyFont="1" applyFill="1" applyBorder="1" applyAlignment="1">
      <alignment horizontal="center" vertical="center"/>
    </xf>
    <xf numFmtId="0" fontId="0" fillId="0" borderId="30" xfId="0" applyFill="1" applyBorder="1" applyAlignment="1">
      <alignment horizontal="left" vertical="top"/>
    </xf>
    <xf numFmtId="0" fontId="12"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2" fontId="29" fillId="0" borderId="0" xfId="2" applyNumberFormat="1" applyFill="1" applyBorder="1" applyAlignment="1">
      <alignment horizontal="left" vertical="top"/>
    </xf>
    <xf numFmtId="0" fontId="10" fillId="0" borderId="0" xfId="2" applyFont="1" applyFill="1" applyBorder="1" applyAlignment="1">
      <alignment horizontal="center" vertical="top"/>
    </xf>
    <xf numFmtId="0" fontId="10" fillId="0" borderId="0" xfId="2" applyFont="1" applyFill="1" applyBorder="1" applyAlignment="1">
      <alignment horizontal="left" vertical="top"/>
    </xf>
    <xf numFmtId="0" fontId="3" fillId="0" borderId="12" xfId="2" applyFont="1" applyFill="1" applyBorder="1" applyAlignment="1">
      <alignment vertical="top" wrapText="1"/>
    </xf>
    <xf numFmtId="0" fontId="3" fillId="0" borderId="11" xfId="2" applyFont="1" applyFill="1" applyBorder="1" applyAlignment="1">
      <alignment vertical="top" wrapText="1"/>
    </xf>
    <xf numFmtId="0" fontId="10" fillId="0" borderId="14" xfId="2" applyFont="1" applyFill="1" applyBorder="1" applyAlignment="1">
      <alignment horizontal="center" vertical="top" wrapText="1"/>
    </xf>
    <xf numFmtId="0" fontId="10" fillId="0" borderId="7" xfId="2" applyFont="1" applyFill="1" applyBorder="1" applyAlignment="1">
      <alignment vertical="top" wrapText="1"/>
    </xf>
    <xf numFmtId="0" fontId="3" fillId="0" borderId="8" xfId="2" applyFont="1" applyFill="1" applyBorder="1" applyAlignment="1">
      <alignment horizontal="center" vertical="top" wrapText="1"/>
    </xf>
    <xf numFmtId="164" fontId="20" fillId="0" borderId="1" xfId="2" applyNumberFormat="1" applyFont="1" applyFill="1" applyBorder="1" applyAlignment="1">
      <alignment horizontal="center" vertical="top" wrapText="1"/>
    </xf>
    <xf numFmtId="0" fontId="10" fillId="0" borderId="2" xfId="2" applyFont="1" applyFill="1" applyBorder="1" applyAlignment="1">
      <alignment vertical="top" wrapText="1"/>
    </xf>
    <xf numFmtId="2" fontId="10" fillId="0" borderId="8" xfId="2" applyNumberFormat="1" applyFont="1" applyFill="1" applyBorder="1" applyAlignment="1">
      <alignment horizontal="center" vertical="center" wrapText="1"/>
    </xf>
    <xf numFmtId="0" fontId="3" fillId="0" borderId="2" xfId="2" applyFont="1" applyFill="1" applyBorder="1" applyAlignment="1">
      <alignment vertical="top" wrapText="1"/>
    </xf>
    <xf numFmtId="2" fontId="10" fillId="0" borderId="8" xfId="2" applyNumberFormat="1" applyFont="1" applyFill="1" applyBorder="1" applyAlignment="1">
      <alignment horizontal="center" vertical="top" wrapText="1"/>
    </xf>
    <xf numFmtId="2" fontId="4" fillId="0" borderId="20" xfId="2" applyNumberFormat="1" applyFont="1" applyBorder="1" applyAlignment="1">
      <alignment horizontal="center" vertical="center" wrapText="1"/>
    </xf>
    <xf numFmtId="0" fontId="10" fillId="0" borderId="8" xfId="2" applyFont="1" applyFill="1" applyBorder="1" applyAlignment="1">
      <alignment horizontal="center" vertical="top" wrapText="1"/>
    </xf>
    <xf numFmtId="2" fontId="4" fillId="0" borderId="8" xfId="2" applyNumberFormat="1" applyFont="1" applyBorder="1" applyAlignment="1">
      <alignment horizontal="center" vertical="center" wrapText="1"/>
    </xf>
    <xf numFmtId="164" fontId="20" fillId="2" borderId="1" xfId="2" applyNumberFormat="1" applyFont="1" applyFill="1" applyBorder="1" applyAlignment="1">
      <alignment horizontal="center" vertical="center" wrapText="1"/>
    </xf>
    <xf numFmtId="0" fontId="10" fillId="2" borderId="2" xfId="2" applyFont="1" applyFill="1" applyBorder="1" applyAlignment="1">
      <alignment vertical="center" wrapText="1"/>
    </xf>
    <xf numFmtId="2" fontId="4" fillId="2" borderId="8" xfId="2" applyNumberFormat="1" applyFont="1" applyFill="1" applyBorder="1" applyAlignment="1">
      <alignment horizontal="center" vertical="center" wrapText="1"/>
    </xf>
    <xf numFmtId="0" fontId="10" fillId="0" borderId="1" xfId="2" applyFont="1" applyFill="1" applyBorder="1" applyAlignment="1">
      <alignment horizontal="center" vertical="top" wrapText="1"/>
    </xf>
    <xf numFmtId="168" fontId="10" fillId="0" borderId="8" xfId="2" applyNumberFormat="1" applyFont="1" applyFill="1" applyBorder="1" applyAlignment="1">
      <alignment horizontal="center" vertical="top" wrapText="1"/>
    </xf>
    <xf numFmtId="10" fontId="10" fillId="0" borderId="8" xfId="2" applyNumberFormat="1" applyFont="1" applyFill="1" applyBorder="1" applyAlignment="1">
      <alignment horizontal="center" vertical="top" wrapText="1"/>
    </xf>
    <xf numFmtId="0" fontId="3" fillId="0" borderId="0" xfId="0" applyFont="1" applyFill="1" applyBorder="1" applyAlignment="1">
      <alignment vertical="top" wrapText="1"/>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4" fillId="0" borderId="0" xfId="2" applyFont="1" applyFill="1" applyBorder="1" applyAlignment="1">
      <alignment horizontal="left" vertical="top"/>
    </xf>
    <xf numFmtId="164" fontId="20" fillId="0" borderId="1" xfId="2" applyNumberFormat="1" applyFont="1" applyFill="1" applyBorder="1" applyAlignment="1">
      <alignment horizontal="center" vertical="center" wrapText="1"/>
    </xf>
    <xf numFmtId="0" fontId="10" fillId="0" borderId="2" xfId="2" applyFont="1" applyFill="1" applyBorder="1" applyAlignment="1">
      <alignment vertical="center" wrapText="1"/>
    </xf>
    <xf numFmtId="0" fontId="29" fillId="0" borderId="0" xfId="2" applyFill="1" applyBorder="1" applyAlignment="1">
      <alignment horizontal="left" vertical="center"/>
    </xf>
    <xf numFmtId="0" fontId="3" fillId="0" borderId="2" xfId="2" applyFont="1" applyFill="1" applyBorder="1" applyAlignment="1">
      <alignment vertical="center" wrapText="1"/>
    </xf>
    <xf numFmtId="166" fontId="10" fillId="0" borderId="8" xfId="2" applyNumberFormat="1" applyFont="1" applyFill="1" applyBorder="1" applyAlignment="1">
      <alignment horizontal="center" vertical="center" wrapText="1"/>
    </xf>
    <xf numFmtId="0" fontId="10" fillId="0" borderId="8" xfId="2" applyFont="1" applyFill="1" applyBorder="1" applyAlignment="1">
      <alignment horizontal="center" vertical="center" wrapText="1"/>
    </xf>
    <xf numFmtId="10" fontId="29" fillId="0" borderId="0" xfId="3" applyNumberFormat="1" applyFont="1" applyFill="1" applyBorder="1" applyAlignment="1">
      <alignment horizontal="left" vertical="center"/>
    </xf>
    <xf numFmtId="9" fontId="10" fillId="0" borderId="8" xfId="2" applyNumberFormat="1" applyFont="1" applyFill="1" applyBorder="1" applyAlignment="1">
      <alignment horizontal="center" vertical="top" wrapText="1"/>
    </xf>
    <xf numFmtId="10" fontId="10" fillId="0" borderId="8" xfId="3" applyNumberFormat="1" applyFont="1" applyFill="1" applyBorder="1" applyAlignment="1">
      <alignment horizontal="center" vertical="top" wrapText="1"/>
    </xf>
    <xf numFmtId="0" fontId="10" fillId="0" borderId="8" xfId="2" applyFont="1" applyFill="1" applyBorder="1" applyAlignment="1">
      <alignment vertical="center" wrapText="1"/>
    </xf>
    <xf numFmtId="166" fontId="10" fillId="0" borderId="8" xfId="2" applyNumberFormat="1" applyFont="1" applyFill="1" applyBorder="1" applyAlignment="1">
      <alignment horizontal="center" vertical="center"/>
    </xf>
    <xf numFmtId="2" fontId="10" fillId="0" borderId="8" xfId="0" applyNumberFormat="1" applyFont="1" applyFill="1" applyBorder="1" applyAlignment="1">
      <alignment vertical="center" wrapText="1"/>
    </xf>
    <xf numFmtId="0" fontId="0" fillId="0" borderId="8" xfId="0" applyFill="1" applyBorder="1" applyAlignment="1">
      <alignment vertical="top"/>
    </xf>
    <xf numFmtId="2" fontId="2" fillId="2" borderId="8"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0" fontId="3" fillId="0" borderId="0" xfId="0" applyFont="1" applyFill="1" applyBorder="1" applyAlignment="1">
      <alignment horizontal="center" vertical="top"/>
    </xf>
    <xf numFmtId="0" fontId="11"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2" fillId="0" borderId="8" xfId="0" applyFont="1" applyFill="1" applyBorder="1" applyAlignment="1">
      <alignment horizontal="left" vertical="center" wrapText="1"/>
    </xf>
    <xf numFmtId="0" fontId="20" fillId="0" borderId="10"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1" xfId="0" applyFont="1" applyFill="1" applyBorder="1" applyAlignment="1">
      <alignment horizontal="center" vertical="top" wrapText="1"/>
    </xf>
    <xf numFmtId="0" fontId="16" fillId="0" borderId="8" xfId="0" applyFont="1" applyFill="1" applyBorder="1" applyAlignment="1">
      <alignment horizontal="center" vertical="center" wrapText="1"/>
    </xf>
    <xf numFmtId="0" fontId="12" fillId="0" borderId="0" xfId="0" applyFont="1" applyFill="1" applyBorder="1" applyAlignment="1">
      <alignment horizontal="left" vertical="top" wrapText="1"/>
    </xf>
    <xf numFmtId="166" fontId="27" fillId="2" borderId="16" xfId="1" applyNumberFormat="1" applyFont="1" applyFill="1" applyBorder="1" applyAlignment="1">
      <alignment horizontal="center" vertical="center"/>
    </xf>
    <xf numFmtId="166" fontId="27" fillId="2" borderId="17" xfId="1" applyNumberFormat="1" applyFont="1" applyFill="1" applyBorder="1" applyAlignment="1">
      <alignment horizontal="center" vertical="center"/>
    </xf>
    <xf numFmtId="1" fontId="6" fillId="0" borderId="8" xfId="0" applyNumberFormat="1" applyFont="1" applyFill="1" applyBorder="1" applyAlignment="1">
      <alignment horizontal="center" vertical="top" wrapText="1"/>
    </xf>
    <xf numFmtId="166" fontId="27" fillId="0" borderId="16" xfId="1" applyNumberFormat="1" applyFont="1" applyBorder="1" applyAlignment="1">
      <alignment horizontal="center" vertical="center"/>
    </xf>
    <xf numFmtId="166" fontId="27" fillId="0" borderId="18" xfId="1" applyNumberFormat="1" applyFont="1" applyBorder="1" applyAlignment="1">
      <alignment horizontal="center" vertical="center"/>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1" xfId="0" applyFont="1" applyFill="1" applyBorder="1" applyAlignment="1">
      <alignment horizontal="center" vertical="top" wrapText="1"/>
    </xf>
    <xf numFmtId="0" fontId="0" fillId="2" borderId="8" xfId="0" applyFill="1" applyBorder="1" applyAlignment="1">
      <alignment horizontal="left" vertical="center" wrapText="1"/>
    </xf>
    <xf numFmtId="0" fontId="16" fillId="0" borderId="8" xfId="0" applyFont="1" applyFill="1" applyBorder="1" applyAlignment="1">
      <alignment horizontal="center" vertical="top" wrapText="1"/>
    </xf>
    <xf numFmtId="0" fontId="17" fillId="0" borderId="8" xfId="0" applyFont="1" applyFill="1" applyBorder="1" applyAlignment="1">
      <alignment horizontal="left" vertical="top" wrapText="1"/>
    </xf>
    <xf numFmtId="0" fontId="0" fillId="0" borderId="8" xfId="0" applyFill="1" applyBorder="1" applyAlignment="1">
      <alignment horizontal="left" vertical="center" wrapText="1"/>
    </xf>
    <xf numFmtId="0" fontId="16" fillId="0" borderId="8" xfId="0" applyFont="1" applyFill="1" applyBorder="1" applyAlignment="1">
      <alignment horizontal="left" vertical="top" wrapText="1"/>
    </xf>
    <xf numFmtId="0" fontId="31" fillId="2" borderId="8" xfId="0" applyFont="1" applyFill="1" applyBorder="1" applyAlignment="1">
      <alignment horizontal="left" vertical="top" wrapText="1"/>
    </xf>
    <xf numFmtId="0" fontId="16" fillId="2" borderId="8" xfId="0" applyFont="1" applyFill="1" applyBorder="1" applyAlignment="1">
      <alignment horizontal="left" vertical="center" wrapText="1"/>
    </xf>
    <xf numFmtId="0" fontId="16" fillId="2" borderId="8" xfId="0" applyFont="1" applyFill="1" applyBorder="1" applyAlignment="1">
      <alignment horizontal="left" vertical="top" wrapText="1"/>
    </xf>
    <xf numFmtId="0" fontId="2" fillId="2" borderId="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6"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2" fillId="0" borderId="10" xfId="0" applyFont="1" applyBorder="1" applyAlignment="1">
      <alignment horizontal="center"/>
    </xf>
    <xf numFmtId="0" fontId="32" fillId="0" borderId="11" xfId="0" applyFont="1" applyBorder="1" applyAlignment="1">
      <alignment horizontal="center"/>
    </xf>
    <xf numFmtId="2" fontId="33" fillId="0" borderId="10" xfId="0" applyNumberFormat="1" applyFont="1" applyBorder="1" applyAlignment="1">
      <alignment horizontal="center"/>
    </xf>
    <xf numFmtId="2" fontId="33" fillId="0" borderId="11" xfId="0" applyNumberFormat="1" applyFont="1" applyBorder="1" applyAlignment="1">
      <alignment horizontal="center"/>
    </xf>
    <xf numFmtId="0" fontId="33" fillId="0" borderId="10" xfId="0" applyFont="1" applyBorder="1" applyAlignment="1">
      <alignment horizontal="center"/>
    </xf>
    <xf numFmtId="0" fontId="33" fillId="0" borderId="11" xfId="0" applyFont="1" applyBorder="1" applyAlignment="1">
      <alignment horizontal="center"/>
    </xf>
    <xf numFmtId="2" fontId="32" fillId="0" borderId="10" xfId="0" applyNumberFormat="1" applyFont="1" applyBorder="1" applyAlignment="1">
      <alignment horizontal="center"/>
    </xf>
    <xf numFmtId="2" fontId="32" fillId="0" borderId="11" xfId="0" applyNumberFormat="1" applyFont="1" applyBorder="1" applyAlignment="1">
      <alignment horizontal="center"/>
    </xf>
    <xf numFmtId="0" fontId="29" fillId="0" borderId="0" xfId="0" applyFont="1" applyFill="1" applyBorder="1" applyAlignment="1">
      <alignment vertical="top" wrapText="1"/>
    </xf>
    <xf numFmtId="0" fontId="17" fillId="0" borderId="31"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32" xfId="0" applyFont="1" applyFill="1" applyBorder="1" applyAlignment="1">
      <alignment horizontal="left" vertical="top"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23" xfId="0" applyFill="1" applyBorder="1" applyAlignment="1">
      <alignment horizontal="center" vertical="top"/>
    </xf>
    <xf numFmtId="0" fontId="0" fillId="0" borderId="25" xfId="0" applyFill="1" applyBorder="1" applyAlignment="1">
      <alignment horizontal="center" vertical="top"/>
    </xf>
    <xf numFmtId="0" fontId="0" fillId="0" borderId="27" xfId="0" applyFill="1" applyBorder="1" applyAlignment="1">
      <alignment horizontal="center" vertical="top"/>
    </xf>
    <xf numFmtId="0" fontId="3" fillId="0" borderId="10" xfId="2" applyFont="1" applyFill="1" applyBorder="1" applyAlignment="1">
      <alignment horizontal="left" vertical="top" wrapText="1"/>
    </xf>
    <xf numFmtId="0" fontId="3" fillId="0" borderId="12" xfId="2"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10" xfId="2" applyFont="1" applyFill="1" applyBorder="1" applyAlignment="1">
      <alignment horizontal="center" vertical="top" wrapText="1"/>
    </xf>
    <xf numFmtId="0" fontId="3" fillId="0" borderId="12" xfId="2" applyFont="1" applyFill="1" applyBorder="1" applyAlignment="1">
      <alignment horizontal="center" vertical="top" wrapText="1"/>
    </xf>
    <xf numFmtId="0" fontId="3" fillId="0" borderId="11" xfId="2" applyFont="1" applyFill="1" applyBorder="1" applyAlignment="1">
      <alignment horizontal="center" vertical="top" wrapText="1"/>
    </xf>
    <xf numFmtId="167" fontId="3" fillId="0" borderId="10" xfId="2" applyNumberFormat="1" applyFont="1" applyFill="1" applyBorder="1" applyAlignment="1">
      <alignment horizontal="center" vertical="top" wrapText="1"/>
    </xf>
    <xf numFmtId="167" fontId="3" fillId="0" borderId="12" xfId="2" applyNumberFormat="1" applyFont="1" applyFill="1" applyBorder="1" applyAlignment="1">
      <alignment horizontal="center" vertical="top" wrapText="1"/>
    </xf>
    <xf numFmtId="167" fontId="3" fillId="0" borderId="11" xfId="2" applyNumberFormat="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0" fontId="35" fillId="0" borderId="31"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20" xfId="0" applyFont="1" applyFill="1" applyBorder="1" applyAlignment="1">
      <alignment horizontal="center" vertical="center" wrapText="1"/>
    </xf>
    <xf numFmtId="164" fontId="20" fillId="0" borderId="4" xfId="0" applyNumberFormat="1" applyFont="1" applyFill="1" applyBorder="1" applyAlignment="1">
      <alignment horizontal="left" vertical="top" wrapText="1"/>
    </xf>
    <xf numFmtId="0" fontId="4" fillId="2" borderId="10" xfId="2" applyFont="1" applyFill="1" applyBorder="1" applyAlignment="1">
      <alignment horizontal="center" vertical="center" wrapText="1"/>
    </xf>
    <xf numFmtId="0" fontId="4" fillId="2" borderId="11" xfId="2"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0" fontId="10" fillId="0" borderId="10" xfId="2" applyFont="1" applyFill="1" applyBorder="1" applyAlignment="1">
      <alignment horizontal="center" vertical="top" wrapText="1"/>
    </xf>
    <xf numFmtId="0" fontId="10" fillId="0" borderId="12" xfId="2" applyFont="1" applyFill="1" applyBorder="1" applyAlignment="1">
      <alignment horizontal="center" vertical="top" wrapText="1"/>
    </xf>
    <xf numFmtId="0" fontId="10" fillId="0" borderId="11" xfId="2" applyFont="1" applyFill="1" applyBorder="1" applyAlignment="1">
      <alignment horizontal="center" vertical="top" wrapText="1"/>
    </xf>
    <xf numFmtId="0" fontId="2" fillId="0" borderId="0" xfId="4" applyFont="1" applyFill="1" applyAlignment="1">
      <alignment horizontal="center"/>
    </xf>
    <xf numFmtId="0" fontId="3" fillId="0" borderId="0" xfId="4" applyFont="1" applyFill="1" applyBorder="1" applyAlignment="1">
      <alignment horizontal="left"/>
    </xf>
    <xf numFmtId="0" fontId="2" fillId="0" borderId="0" xfId="4" applyFont="1" applyFill="1" applyBorder="1"/>
    <xf numFmtId="0" fontId="2" fillId="0" borderId="0" xfId="4" applyFont="1" applyFill="1"/>
    <xf numFmtId="0" fontId="37" fillId="0" borderId="0" xfId="4" applyFont="1" applyFill="1" applyBorder="1" applyAlignment="1">
      <alignment horizontal="left"/>
    </xf>
    <xf numFmtId="0" fontId="38" fillId="0" borderId="0" xfId="4" applyFont="1" applyFill="1" applyAlignment="1">
      <alignment horizontal="left"/>
    </xf>
    <xf numFmtId="0" fontId="37" fillId="0" borderId="0" xfId="4" applyFont="1" applyFill="1" applyBorder="1" applyAlignment="1">
      <alignment horizontal="left" vertical="top"/>
    </xf>
    <xf numFmtId="0" fontId="38" fillId="0" borderId="0" xfId="4" applyFont="1" applyFill="1" applyBorder="1" applyAlignment="1">
      <alignment horizontal="left" vertical="top"/>
    </xf>
    <xf numFmtId="0" fontId="6" fillId="0" borderId="8" xfId="4" applyFont="1" applyFill="1" applyBorder="1" applyAlignment="1">
      <alignment horizontal="center" vertical="top" wrapText="1"/>
    </xf>
    <xf numFmtId="1" fontId="39" fillId="0" borderId="8" xfId="5" applyNumberFormat="1" applyFont="1" applyFill="1" applyBorder="1" applyAlignment="1" applyProtection="1">
      <alignment horizontal="center" vertical="top" wrapText="1"/>
      <protection locked="0"/>
    </xf>
    <xf numFmtId="0" fontId="2" fillId="0" borderId="0" xfId="4" applyFont="1" applyFill="1" applyAlignment="1">
      <alignment vertical="center" wrapText="1"/>
    </xf>
    <xf numFmtId="0" fontId="2" fillId="0" borderId="8" xfId="4" applyFont="1" applyFill="1" applyBorder="1" applyAlignment="1">
      <alignment vertical="top" wrapText="1"/>
    </xf>
    <xf numFmtId="0" fontId="6" fillId="0" borderId="8" xfId="4" applyFont="1" applyFill="1" applyBorder="1" applyAlignment="1">
      <alignment horizontal="left" vertical="center" wrapText="1"/>
    </xf>
    <xf numFmtId="0" fontId="2" fillId="0" borderId="8" xfId="4" applyFont="1" applyFill="1" applyBorder="1" applyAlignment="1">
      <alignment horizontal="left" vertical="center" wrapText="1"/>
    </xf>
    <xf numFmtId="169" fontId="2" fillId="0" borderId="8" xfId="4" applyNumberFormat="1" applyFont="1" applyFill="1" applyBorder="1" applyAlignment="1">
      <alignment horizontal="left" vertical="center" wrapText="1"/>
    </xf>
    <xf numFmtId="169" fontId="2" fillId="0" borderId="8" xfId="4" applyNumberFormat="1" applyFont="1" applyFill="1" applyBorder="1" applyAlignment="1">
      <alignment vertical="top" wrapText="1"/>
    </xf>
    <xf numFmtId="0" fontId="2" fillId="0" borderId="8" xfId="4" applyNumberFormat="1" applyFont="1" applyFill="1" applyBorder="1" applyAlignment="1">
      <alignment vertical="top" wrapText="1"/>
    </xf>
    <xf numFmtId="169" fontId="6" fillId="0" borderId="8" xfId="4" applyNumberFormat="1" applyFont="1" applyFill="1" applyBorder="1" applyAlignment="1">
      <alignment horizontal="left" vertical="center" wrapText="1"/>
    </xf>
    <xf numFmtId="169" fontId="6" fillId="0" borderId="8" xfId="4" applyNumberFormat="1" applyFont="1" applyFill="1" applyBorder="1" applyAlignment="1">
      <alignment vertical="top" wrapText="1"/>
    </xf>
    <xf numFmtId="0" fontId="2" fillId="0" borderId="8" xfId="4" applyFont="1" applyFill="1" applyBorder="1" applyAlignment="1">
      <alignment horizontal="center" vertical="top" wrapText="1"/>
    </xf>
    <xf numFmtId="2" fontId="2" fillId="0" borderId="8" xfId="6" applyNumberFormat="1" applyFont="1" applyFill="1" applyBorder="1" applyAlignment="1">
      <alignment vertical="top" wrapText="1"/>
    </xf>
    <xf numFmtId="0" fontId="6" fillId="0" borderId="0" xfId="4" applyFont="1" applyFill="1"/>
    <xf numFmtId="0" fontId="2" fillId="0" borderId="8" xfId="6" applyFont="1" applyFill="1" applyBorder="1" applyAlignment="1">
      <alignment vertical="top" wrapText="1"/>
    </xf>
    <xf numFmtId="0" fontId="3" fillId="0" borderId="0" xfId="4" applyFont="1" applyFill="1" applyBorder="1"/>
    <xf numFmtId="0" fontId="4" fillId="0" borderId="0" xfId="4" applyFont="1" applyFill="1" applyBorder="1"/>
    <xf numFmtId="0" fontId="6" fillId="0" borderId="8" xfId="4" applyFont="1" applyFill="1" applyBorder="1" applyAlignment="1">
      <alignment vertical="top" wrapText="1"/>
    </xf>
    <xf numFmtId="169" fontId="2" fillId="0" borderId="8" xfId="4" applyNumberFormat="1" applyFont="1" applyFill="1" applyBorder="1" applyAlignment="1">
      <alignment horizontal="left" vertical="top" wrapText="1"/>
    </xf>
    <xf numFmtId="0" fontId="2" fillId="0" borderId="8" xfId="7" applyFont="1" applyFill="1" applyBorder="1" applyAlignment="1">
      <alignment vertical="top" wrapText="1"/>
    </xf>
    <xf numFmtId="43" fontId="2" fillId="0" borderId="0" xfId="4" applyNumberFormat="1" applyFont="1" applyFill="1"/>
    <xf numFmtId="169" fontId="2" fillId="0" borderId="0" xfId="4" applyNumberFormat="1" applyFont="1" applyFill="1" applyBorder="1"/>
    <xf numFmtId="169" fontId="37" fillId="0" borderId="0" xfId="4" applyNumberFormat="1" applyFont="1" applyFill="1" applyBorder="1" applyAlignment="1">
      <alignment horizontal="left"/>
    </xf>
    <xf numFmtId="169" fontId="38" fillId="0" borderId="0" xfId="4" applyNumberFormat="1" applyFont="1" applyFill="1" applyAlignment="1">
      <alignment horizontal="left"/>
    </xf>
    <xf numFmtId="169" fontId="38" fillId="0" borderId="0" xfId="4" applyNumberFormat="1" applyFont="1" applyFill="1" applyBorder="1" applyAlignment="1">
      <alignment horizontal="left" vertical="top"/>
    </xf>
    <xf numFmtId="169" fontId="2" fillId="0" borderId="0" xfId="4" applyNumberFormat="1" applyFont="1" applyFill="1"/>
    <xf numFmtId="169" fontId="39" fillId="0" borderId="8" xfId="5" applyNumberFormat="1" applyFont="1" applyFill="1" applyBorder="1" applyAlignment="1" applyProtection="1">
      <alignment horizontal="center" vertical="top" wrapText="1"/>
      <protection locked="0"/>
    </xf>
    <xf numFmtId="169" fontId="6" fillId="0" borderId="8" xfId="4" applyNumberFormat="1" applyFont="1" applyFill="1" applyBorder="1" applyAlignment="1">
      <alignment horizontal="center" vertical="top" wrapText="1"/>
    </xf>
    <xf numFmtId="0" fontId="2" fillId="0" borderId="8" xfId="8" applyNumberFormat="1" applyFont="1" applyFill="1" applyBorder="1" applyAlignment="1">
      <alignment vertical="top" wrapText="1"/>
    </xf>
  </cellXfs>
  <cellStyles count="11">
    <cellStyle name="Comma 2" xfId="8"/>
    <cellStyle name="Normal" xfId="0" builtinId="0"/>
    <cellStyle name="Normal 2" xfId="2"/>
    <cellStyle name="Normal 2 2" xfId="6"/>
    <cellStyle name="Normal 2 3" xfId="9"/>
    <cellStyle name="Normal 22" xfId="10"/>
    <cellStyle name="Normal 3" xfId="4"/>
    <cellStyle name="Normal 4" xfId="7"/>
    <cellStyle name="Normal_Linkage BS Dec09" xfId="5"/>
    <cellStyle name="Normal_TOT_GEN" xfId="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exure-VII%20variance%20final/2.%20Loktak%20O&amp;M%20varianc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LAL"/>
      <sheetName val="URI-I"/>
      <sheetName val="URI-II"/>
      <sheetName val="DULHASTI"/>
      <sheetName val="SEWA-II"/>
      <sheetName val="NIMMO BAZGO"/>
      <sheetName val="CHUTAK"/>
      <sheetName val="BAIRASUIL"/>
      <sheetName val="CHAMERA-I"/>
      <sheetName val="CHAMERA-II"/>
      <sheetName val="CHAMERA-III"/>
      <sheetName val="PARBATI-III"/>
      <sheetName val="TANAKPUR"/>
      <sheetName val="DHAULIGANGA"/>
      <sheetName val="LOK 2015-16 vs2016-17"/>
      <sheetName val="LOK 201415 vs 2015-16"/>
      <sheetName val="LOK 2013-14 vs 2014-15"/>
      <sheetName val="LOK 2012-13 vs 2013-14"/>
      <sheetName val="RANGIT"/>
      <sheetName val="TEESTA-V"/>
      <sheetName val="TLDP-III"/>
      <sheetName val="TLDP-IV"/>
      <sheetName val="WIND-JAISALMER"/>
      <sheetName val="2012-13"/>
      <sheetName val="2013-14"/>
      <sheetName val="2014-15"/>
      <sheetName val="2015-16"/>
      <sheetName val="2016-17 "/>
      <sheetName val="Sheet1"/>
      <sheetName val="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109"/>
  <sheetViews>
    <sheetView view="pageBreakPreview" zoomScaleNormal="100" zoomScaleSheetLayoutView="100" workbookViewId="0">
      <selection activeCell="N40" sqref="N40"/>
    </sheetView>
  </sheetViews>
  <sheetFormatPr defaultRowHeight="12.75"/>
  <cols>
    <col min="1" max="1" width="2.33203125" customWidth="1"/>
    <col min="2" max="2" width="6.5" style="19" customWidth="1"/>
    <col min="3" max="3" width="5.6640625" customWidth="1"/>
    <col min="4" max="4" width="25.83203125" customWidth="1"/>
    <col min="5" max="5" width="13.83203125" style="3" customWidth="1"/>
    <col min="6" max="10" width="13.83203125" customWidth="1"/>
  </cols>
  <sheetData>
    <row r="1" spans="2:10">
      <c r="I1" s="2" t="s">
        <v>25</v>
      </c>
    </row>
    <row r="2" spans="2:10">
      <c r="I2" s="18" t="s">
        <v>77</v>
      </c>
    </row>
    <row r="3" spans="2:10" ht="39" customHeight="1">
      <c r="B3" s="167" t="s">
        <v>65</v>
      </c>
      <c r="C3" s="167"/>
      <c r="D3" s="167"/>
      <c r="E3" s="167"/>
      <c r="F3" s="167"/>
      <c r="G3" s="167"/>
      <c r="H3" s="167"/>
      <c r="I3" s="167"/>
      <c r="J3" s="167"/>
    </row>
    <row r="4" spans="2:10" ht="8.25" customHeight="1">
      <c r="B4" s="168"/>
      <c r="C4" s="168"/>
      <c r="D4" s="168"/>
      <c r="E4" s="168"/>
      <c r="F4" s="168"/>
      <c r="G4" s="168"/>
      <c r="H4" s="168"/>
      <c r="I4" s="168"/>
      <c r="J4" s="169"/>
    </row>
    <row r="5" spans="2:10" ht="25.5" customHeight="1">
      <c r="B5" s="12"/>
      <c r="C5" s="170" t="s">
        <v>72</v>
      </c>
      <c r="D5" s="171"/>
      <c r="E5" s="15" t="s">
        <v>73</v>
      </c>
      <c r="F5" s="15" t="s">
        <v>74</v>
      </c>
      <c r="G5" s="15" t="s">
        <v>61</v>
      </c>
      <c r="H5" s="15" t="s">
        <v>75</v>
      </c>
      <c r="I5" s="15" t="s">
        <v>62</v>
      </c>
      <c r="J5" s="16" t="s">
        <v>63</v>
      </c>
    </row>
    <row r="6" spans="2:10" ht="20.100000000000001" customHeight="1">
      <c r="B6" s="13">
        <v>1</v>
      </c>
      <c r="C6" s="161" t="s">
        <v>0</v>
      </c>
      <c r="D6" s="161"/>
      <c r="E6" s="4"/>
      <c r="F6" s="175" t="s">
        <v>130</v>
      </c>
      <c r="G6" s="176"/>
      <c r="H6" s="176"/>
      <c r="I6" s="176"/>
      <c r="J6" s="177"/>
    </row>
    <row r="7" spans="2:10" ht="20.100000000000001" customHeight="1">
      <c r="B7" s="13">
        <v>2</v>
      </c>
      <c r="C7" s="161" t="s">
        <v>8</v>
      </c>
      <c r="D7" s="161"/>
      <c r="E7" s="4"/>
      <c r="F7" s="175" t="s">
        <v>129</v>
      </c>
      <c r="G7" s="176"/>
      <c r="H7" s="176"/>
      <c r="I7" s="176"/>
      <c r="J7" s="177"/>
    </row>
    <row r="8" spans="2:10" s="11" customFormat="1" ht="27" customHeight="1">
      <c r="B8" s="13">
        <v>3</v>
      </c>
      <c r="C8" s="166" t="s">
        <v>10</v>
      </c>
      <c r="D8" s="166"/>
      <c r="E8" s="25" t="s">
        <v>11</v>
      </c>
      <c r="F8" s="172">
        <v>105</v>
      </c>
      <c r="G8" s="173"/>
      <c r="H8" s="173"/>
      <c r="I8" s="173"/>
      <c r="J8" s="174"/>
    </row>
    <row r="9" spans="2:10" s="11" customFormat="1" ht="32.25" customHeight="1">
      <c r="B9" s="13">
        <v>4</v>
      </c>
      <c r="C9" s="166" t="s">
        <v>12</v>
      </c>
      <c r="D9" s="166"/>
      <c r="E9" s="70" t="s">
        <v>13</v>
      </c>
      <c r="F9" s="175" t="s">
        <v>127</v>
      </c>
      <c r="G9" s="176"/>
      <c r="H9" s="176"/>
      <c r="I9" s="176"/>
      <c r="J9" s="177"/>
    </row>
    <row r="10" spans="2:10" s="11" customFormat="1" ht="20.100000000000001" customHeight="1">
      <c r="B10" s="13">
        <v>5</v>
      </c>
      <c r="C10" s="166" t="s">
        <v>14</v>
      </c>
      <c r="D10" s="166"/>
      <c r="E10" s="22"/>
      <c r="F10" s="175" t="s">
        <v>128</v>
      </c>
      <c r="G10" s="176"/>
      <c r="H10" s="176"/>
      <c r="I10" s="176"/>
      <c r="J10" s="177"/>
    </row>
    <row r="11" spans="2:10" s="11" customFormat="1" ht="28.5" customHeight="1">
      <c r="B11" s="39">
        <v>6</v>
      </c>
      <c r="C11" s="163" t="s">
        <v>15</v>
      </c>
      <c r="D11" s="163"/>
      <c r="E11" s="40" t="s">
        <v>66</v>
      </c>
      <c r="F11" s="44">
        <v>396.55</v>
      </c>
      <c r="G11" s="44">
        <v>396.55</v>
      </c>
      <c r="H11" s="44">
        <v>396.55</v>
      </c>
      <c r="I11" s="44">
        <v>396.55</v>
      </c>
      <c r="J11" s="44">
        <v>396.55</v>
      </c>
    </row>
    <row r="12" spans="2:10" s="11" customFormat="1" ht="20.100000000000001" customHeight="1">
      <c r="B12" s="13">
        <v>7</v>
      </c>
      <c r="C12" s="166" t="s">
        <v>16</v>
      </c>
      <c r="D12" s="166"/>
      <c r="E12" s="25" t="s">
        <v>17</v>
      </c>
      <c r="F12" s="56" t="s">
        <v>131</v>
      </c>
      <c r="G12" s="56" t="s">
        <v>131</v>
      </c>
      <c r="H12" s="56" t="s">
        <v>131</v>
      </c>
      <c r="I12" s="56" t="s">
        <v>131</v>
      </c>
      <c r="J12" s="56" t="s">
        <v>131</v>
      </c>
    </row>
    <row r="13" spans="2:10" s="11" customFormat="1" ht="30" customHeight="1">
      <c r="B13" s="13">
        <v>8</v>
      </c>
      <c r="C13" s="166" t="s">
        <v>18</v>
      </c>
      <c r="D13" s="166"/>
      <c r="E13" s="25" t="s">
        <v>17</v>
      </c>
      <c r="F13" s="56" t="s">
        <v>132</v>
      </c>
      <c r="G13" s="56" t="s">
        <v>132</v>
      </c>
      <c r="H13" s="56" t="s">
        <v>132</v>
      </c>
      <c r="I13" s="56" t="s">
        <v>132</v>
      </c>
      <c r="J13" s="56" t="s">
        <v>132</v>
      </c>
    </row>
    <row r="14" spans="2:10" s="11" customFormat="1" ht="30" customHeight="1">
      <c r="B14" s="13">
        <v>9</v>
      </c>
      <c r="C14" s="166" t="s">
        <v>19</v>
      </c>
      <c r="D14" s="166"/>
      <c r="E14" s="25" t="s">
        <v>17</v>
      </c>
      <c r="F14" s="56" t="s">
        <v>133</v>
      </c>
      <c r="G14" s="56" t="s">
        <v>133</v>
      </c>
      <c r="H14" s="56" t="s">
        <v>133</v>
      </c>
      <c r="I14" s="56" t="s">
        <v>133</v>
      </c>
      <c r="J14" s="56" t="s">
        <v>133</v>
      </c>
    </row>
    <row r="15" spans="2:10" s="11" customFormat="1" ht="18.75" customHeight="1">
      <c r="B15" s="39">
        <v>10</v>
      </c>
      <c r="C15" s="163" t="s">
        <v>20</v>
      </c>
      <c r="D15" s="163"/>
      <c r="E15" s="44" t="s">
        <v>1</v>
      </c>
      <c r="F15" s="56">
        <v>105</v>
      </c>
      <c r="G15" s="56">
        <v>105</v>
      </c>
      <c r="H15" s="56">
        <v>105</v>
      </c>
      <c r="I15" s="56">
        <v>105</v>
      </c>
      <c r="J15" s="56">
        <v>105</v>
      </c>
    </row>
    <row r="16" spans="2:10" s="11" customFormat="1" ht="19.5" customHeight="1">
      <c r="B16" s="39">
        <v>11</v>
      </c>
      <c r="C16" s="163" t="s">
        <v>21</v>
      </c>
      <c r="D16" s="163"/>
      <c r="E16" s="44" t="s">
        <v>1</v>
      </c>
      <c r="F16" s="73">
        <v>103.87403969270167</v>
      </c>
      <c r="G16" s="73">
        <v>103.87403969270167</v>
      </c>
      <c r="H16" s="73">
        <v>103.87403969270167</v>
      </c>
      <c r="I16" s="73">
        <v>103.87403969270167</v>
      </c>
      <c r="J16" s="73">
        <v>103.87403969270167</v>
      </c>
    </row>
    <row r="17" spans="1:10" ht="18.75" customHeight="1">
      <c r="B17" s="39">
        <v>12</v>
      </c>
      <c r="C17" s="164" t="s">
        <v>22</v>
      </c>
      <c r="D17" s="164"/>
      <c r="E17" s="54"/>
      <c r="F17" s="45"/>
      <c r="G17" s="45"/>
      <c r="H17" s="45"/>
      <c r="I17" s="45"/>
      <c r="J17" s="45"/>
    </row>
    <row r="18" spans="1:10" s="11" customFormat="1" ht="42.75" customHeight="1">
      <c r="B18" s="55">
        <v>12.1</v>
      </c>
      <c r="C18" s="165" t="s">
        <v>136</v>
      </c>
      <c r="D18" s="163"/>
      <c r="E18" s="44" t="s">
        <v>7</v>
      </c>
      <c r="F18" s="57">
        <v>0</v>
      </c>
      <c r="G18" s="57">
        <v>28.71</v>
      </c>
      <c r="H18" s="57">
        <v>70.25</v>
      </c>
      <c r="I18" s="57">
        <v>34.33</v>
      </c>
      <c r="J18" s="57">
        <v>263.08999999999997</v>
      </c>
    </row>
    <row r="19" spans="1:10" s="11" customFormat="1" ht="42.75" customHeight="1">
      <c r="B19" s="55">
        <v>12.2</v>
      </c>
      <c r="C19" s="163" t="s">
        <v>23</v>
      </c>
      <c r="D19" s="163"/>
      <c r="E19" s="44" t="s">
        <v>7</v>
      </c>
      <c r="F19" s="71">
        <v>0</v>
      </c>
      <c r="G19" s="71">
        <v>0</v>
      </c>
      <c r="H19" s="71">
        <v>0</v>
      </c>
      <c r="I19" s="71">
        <v>0</v>
      </c>
      <c r="J19" s="71">
        <v>0</v>
      </c>
    </row>
    <row r="20" spans="1:10" ht="15" customHeight="1">
      <c r="B20" s="12"/>
      <c r="C20" s="161" t="s">
        <v>2</v>
      </c>
      <c r="D20" s="161"/>
      <c r="E20" s="4"/>
      <c r="F20" s="5"/>
      <c r="G20" s="5"/>
      <c r="H20" s="5"/>
      <c r="I20" s="5"/>
      <c r="J20" s="5"/>
    </row>
    <row r="21" spans="1:10" ht="15" customHeight="1">
      <c r="B21" s="13">
        <v>13</v>
      </c>
      <c r="C21" s="161" t="s">
        <v>3</v>
      </c>
      <c r="D21" s="161"/>
      <c r="E21" s="4"/>
      <c r="F21" s="5"/>
      <c r="G21" s="5"/>
      <c r="H21" s="5"/>
      <c r="I21" s="5"/>
      <c r="J21" s="5"/>
    </row>
    <row r="22" spans="1:10" ht="30" customHeight="1">
      <c r="B22" s="14">
        <v>13.1</v>
      </c>
      <c r="C22" s="159" t="s">
        <v>67</v>
      </c>
      <c r="D22" s="159"/>
      <c r="E22" s="8" t="s">
        <v>24</v>
      </c>
      <c r="F22" s="53">
        <v>580.56000000000006</v>
      </c>
      <c r="G22" s="53">
        <v>639.83999999999992</v>
      </c>
      <c r="H22" s="53">
        <v>372.47330750000009</v>
      </c>
      <c r="I22" s="53">
        <v>536.60536499999989</v>
      </c>
      <c r="J22" s="53">
        <v>741.07479999999998</v>
      </c>
    </row>
    <row r="23" spans="1:10" ht="30" customHeight="1">
      <c r="B23" s="14">
        <v>13.2</v>
      </c>
      <c r="C23" s="159" t="s">
        <v>68</v>
      </c>
      <c r="D23" s="159"/>
      <c r="E23" s="8" t="s">
        <v>24</v>
      </c>
      <c r="F23" s="53">
        <v>566.72092404599994</v>
      </c>
      <c r="G23" s="53">
        <v>623.15174900000011</v>
      </c>
      <c r="H23" s="53">
        <v>360.67359834799998</v>
      </c>
      <c r="I23" s="53">
        <v>521.512305868</v>
      </c>
      <c r="J23" s="53">
        <v>718.79178405300013</v>
      </c>
    </row>
    <row r="24" spans="1:10" ht="30" customHeight="1">
      <c r="B24" s="14">
        <v>13.3</v>
      </c>
      <c r="C24" s="159" t="s">
        <v>69</v>
      </c>
      <c r="D24" s="159"/>
      <c r="E24" s="8" t="s">
        <v>24</v>
      </c>
      <c r="F24" s="53">
        <v>557.4748189825001</v>
      </c>
      <c r="G24" s="53">
        <v>614.04795999999999</v>
      </c>
      <c r="H24" s="53">
        <v>353.7265444009999</v>
      </c>
      <c r="I24" s="53">
        <v>517.28535126399993</v>
      </c>
      <c r="J24" s="53">
        <v>715.25299999999993</v>
      </c>
    </row>
    <row r="25" spans="1:10" ht="43.5" customHeight="1">
      <c r="B25" s="13">
        <v>14</v>
      </c>
      <c r="C25" s="159" t="s">
        <v>70</v>
      </c>
      <c r="D25" s="159"/>
      <c r="E25" s="8" t="s">
        <v>24</v>
      </c>
      <c r="F25" s="131">
        <f>F22-F23</f>
        <v>13.839075954000123</v>
      </c>
      <c r="G25" s="53">
        <v>16.7</v>
      </c>
      <c r="H25" s="53">
        <v>8.9858360000000008</v>
      </c>
      <c r="I25" s="53">
        <v>11.668799999999999</v>
      </c>
      <c r="J25" s="53">
        <v>18.630320999999995</v>
      </c>
    </row>
    <row r="26" spans="1:10" ht="30" customHeight="1">
      <c r="B26" s="58">
        <v>15</v>
      </c>
      <c r="C26" s="162" t="s">
        <v>76</v>
      </c>
      <c r="D26" s="162"/>
      <c r="E26" s="59" t="s">
        <v>135</v>
      </c>
      <c r="F26" s="130">
        <v>3.25</v>
      </c>
      <c r="G26" s="130">
        <v>3.398082</v>
      </c>
      <c r="H26" s="130">
        <v>2.85785</v>
      </c>
      <c r="I26" s="130">
        <v>3.4469400000000001</v>
      </c>
      <c r="J26" s="130">
        <v>3.335</v>
      </c>
    </row>
    <row r="27" spans="1:10" ht="30" customHeight="1">
      <c r="B27" s="13">
        <v>16</v>
      </c>
      <c r="C27" s="159" t="s">
        <v>71</v>
      </c>
      <c r="D27" s="159"/>
      <c r="E27" s="8" t="s">
        <v>11</v>
      </c>
      <c r="F27" s="53">
        <v>98.238756251358993</v>
      </c>
      <c r="G27" s="53">
        <v>96.30565933305661</v>
      </c>
      <c r="H27" s="53">
        <v>95.313969439996853</v>
      </c>
      <c r="I27" s="53">
        <v>94.67745763647406</v>
      </c>
      <c r="J27" s="53">
        <v>102.71393148708215</v>
      </c>
    </row>
    <row r="29" spans="1:10">
      <c r="I29" s="2" t="s">
        <v>25</v>
      </c>
    </row>
    <row r="30" spans="1:10">
      <c r="B30" s="3"/>
      <c r="E30"/>
      <c r="I30" s="2" t="s">
        <v>9</v>
      </c>
    </row>
    <row r="31" spans="1:10">
      <c r="B31" s="3"/>
      <c r="E31"/>
    </row>
    <row r="32" spans="1:10" ht="20.25" customHeight="1">
      <c r="A32" s="17"/>
      <c r="B32" s="10"/>
      <c r="C32" s="158" t="s">
        <v>78</v>
      </c>
      <c r="D32" s="158"/>
      <c r="E32" s="27" t="s">
        <v>73</v>
      </c>
      <c r="F32" s="15" t="s">
        <v>74</v>
      </c>
      <c r="G32" s="15" t="s">
        <v>61</v>
      </c>
      <c r="H32" s="15" t="s">
        <v>75</v>
      </c>
      <c r="I32" s="15" t="s">
        <v>62</v>
      </c>
      <c r="J32" s="16" t="s">
        <v>63</v>
      </c>
    </row>
    <row r="33" spans="1:10" s="11" customFormat="1" ht="30" customHeight="1">
      <c r="A33" s="20"/>
      <c r="B33" s="21">
        <v>17</v>
      </c>
      <c r="C33" s="160" t="s">
        <v>26</v>
      </c>
      <c r="D33" s="160"/>
      <c r="E33" s="22"/>
      <c r="F33" s="22"/>
      <c r="G33" s="22"/>
      <c r="H33" s="22"/>
      <c r="I33" s="22"/>
      <c r="J33" s="22"/>
    </row>
    <row r="34" spans="1:10" s="11" customFormat="1" ht="30" customHeight="1">
      <c r="A34" s="23"/>
      <c r="B34" s="24">
        <v>17.100000000000001</v>
      </c>
      <c r="C34" s="160" t="s">
        <v>27</v>
      </c>
      <c r="D34" s="160"/>
      <c r="E34" s="25" t="s">
        <v>4</v>
      </c>
      <c r="F34" s="46">
        <v>81.054861111108039</v>
      </c>
      <c r="G34" s="46">
        <v>104.05208333330665</v>
      </c>
      <c r="H34" s="46">
        <v>104.04305555554085</v>
      </c>
      <c r="I34" s="46">
        <v>111.37568287037978</v>
      </c>
      <c r="J34" s="46">
        <v>53.021527777764362</v>
      </c>
    </row>
    <row r="35" spans="1:10" s="11" customFormat="1" ht="30" customHeight="1">
      <c r="A35" s="23"/>
      <c r="B35" s="24">
        <v>17.2</v>
      </c>
      <c r="C35" s="160" t="s">
        <v>28</v>
      </c>
      <c r="D35" s="160"/>
      <c r="E35" s="25" t="s">
        <v>4</v>
      </c>
      <c r="F35" s="46">
        <v>4.3621412037081129</v>
      </c>
      <c r="G35" s="46">
        <v>3.8534722222029814</v>
      </c>
      <c r="H35" s="46">
        <v>4.9008680555479565</v>
      </c>
      <c r="I35" s="46">
        <v>3.2590277777777779</v>
      </c>
      <c r="J35" s="46">
        <v>0.92885416666666665</v>
      </c>
    </row>
    <row r="36" spans="1:10" s="11" customFormat="1" ht="30" customHeight="1">
      <c r="A36" s="20"/>
      <c r="B36" s="69">
        <v>18</v>
      </c>
      <c r="C36" s="157" t="s">
        <v>5</v>
      </c>
      <c r="D36" s="157"/>
      <c r="E36" s="44" t="s">
        <v>7</v>
      </c>
      <c r="F36" s="57">
        <v>0</v>
      </c>
      <c r="G36" s="57">
        <v>0</v>
      </c>
      <c r="H36" s="57">
        <v>28.71</v>
      </c>
      <c r="I36" s="57">
        <v>126.41</v>
      </c>
      <c r="J36" s="57">
        <v>43.23</v>
      </c>
    </row>
    <row r="37" spans="1:10" s="11" customFormat="1" ht="30" customHeight="1">
      <c r="A37" s="20"/>
      <c r="B37" s="69">
        <v>19</v>
      </c>
      <c r="C37" s="157" t="s">
        <v>6</v>
      </c>
      <c r="D37" s="157"/>
      <c r="E37" s="44" t="s">
        <v>7</v>
      </c>
      <c r="F37" s="44">
        <v>45.23</v>
      </c>
      <c r="G37" s="44">
        <v>73.94</v>
      </c>
      <c r="H37" s="44">
        <v>115.48</v>
      </c>
      <c r="I37" s="44">
        <v>23.4</v>
      </c>
      <c r="J37" s="44">
        <v>243.26</v>
      </c>
    </row>
    <row r="39" spans="1:10" ht="15" customHeight="1">
      <c r="B39" s="132" t="s">
        <v>140</v>
      </c>
      <c r="C39" s="133"/>
      <c r="D39" s="133"/>
      <c r="E39" s="133"/>
      <c r="F39" s="133"/>
      <c r="G39" s="133"/>
      <c r="H39" s="133"/>
      <c r="I39" s="133"/>
      <c r="J39" s="133"/>
    </row>
    <row r="40" spans="1:10" ht="15" customHeight="1">
      <c r="B40" s="31"/>
      <c r="C40" s="31"/>
      <c r="D40" s="31"/>
      <c r="E40" s="31"/>
      <c r="F40" s="31"/>
      <c r="G40" s="31"/>
      <c r="H40" s="31"/>
      <c r="I40" s="31"/>
      <c r="J40" s="31"/>
    </row>
    <row r="41" spans="1:10" ht="38.25" customHeight="1">
      <c r="B41" s="158" t="s">
        <v>82</v>
      </c>
      <c r="C41" s="158"/>
      <c r="D41" s="16" t="s">
        <v>78</v>
      </c>
      <c r="E41" s="155" t="s">
        <v>64</v>
      </c>
      <c r="F41" s="156"/>
      <c r="G41" s="16" t="s">
        <v>82</v>
      </c>
      <c r="H41" s="16" t="s">
        <v>78</v>
      </c>
      <c r="I41" s="158" t="s">
        <v>64</v>
      </c>
      <c r="J41" s="158"/>
    </row>
    <row r="42" spans="1:10" ht="15" customHeight="1">
      <c r="B42" s="152" t="s">
        <v>29</v>
      </c>
      <c r="C42" s="152"/>
      <c r="D42" s="32" t="s">
        <v>30</v>
      </c>
      <c r="E42" s="144">
        <f>42*24*10/1000</f>
        <v>10.08</v>
      </c>
      <c r="F42" s="145"/>
      <c r="G42" s="6" t="s">
        <v>31</v>
      </c>
      <c r="H42" s="6" t="s">
        <v>30</v>
      </c>
      <c r="I42" s="147">
        <f>70*24*10/1000</f>
        <v>16.8</v>
      </c>
      <c r="J42" s="148"/>
    </row>
    <row r="43" spans="1:10" ht="15" customHeight="1">
      <c r="B43" s="152"/>
      <c r="C43" s="152"/>
      <c r="D43" s="32" t="s">
        <v>32</v>
      </c>
      <c r="E43" s="144">
        <f>42*24*10/1000</f>
        <v>10.08</v>
      </c>
      <c r="F43" s="145">
        <f>42*24*10/1000</f>
        <v>10.08</v>
      </c>
      <c r="G43" s="7"/>
      <c r="H43" s="6" t="s">
        <v>32</v>
      </c>
      <c r="I43" s="147">
        <f>70*24*10/1000</f>
        <v>16.8</v>
      </c>
      <c r="J43" s="148">
        <f>70*24*10/1000</f>
        <v>16.8</v>
      </c>
    </row>
    <row r="44" spans="1:10" ht="15" customHeight="1">
      <c r="B44" s="152"/>
      <c r="C44" s="152"/>
      <c r="D44" s="32" t="s">
        <v>33</v>
      </c>
      <c r="E44" s="144">
        <f>42*24*10/1000</f>
        <v>10.08</v>
      </c>
      <c r="F44" s="145">
        <f>42*24*10/1000</f>
        <v>10.08</v>
      </c>
      <c r="G44" s="7"/>
      <c r="H44" s="6" t="s">
        <v>34</v>
      </c>
      <c r="I44" s="147">
        <f>70*24*11/1000</f>
        <v>18.48</v>
      </c>
      <c r="J44" s="148">
        <f>70*24*11/1000</f>
        <v>18.48</v>
      </c>
    </row>
    <row r="45" spans="1:10" ht="15" customHeight="1">
      <c r="B45" s="152" t="s">
        <v>35</v>
      </c>
      <c r="C45" s="152"/>
      <c r="D45" s="32" t="s">
        <v>30</v>
      </c>
      <c r="E45" s="144">
        <f>42*24*10/1000</f>
        <v>10.08</v>
      </c>
      <c r="F45" s="145">
        <f>42*24*10/1000</f>
        <v>10.08</v>
      </c>
      <c r="G45" s="6" t="s">
        <v>36</v>
      </c>
      <c r="H45" s="6" t="s">
        <v>30</v>
      </c>
      <c r="I45" s="147">
        <f t="shared" ref="I45:J49" si="0">42*24*10/1000</f>
        <v>10.08</v>
      </c>
      <c r="J45" s="148">
        <f t="shared" si="0"/>
        <v>10.08</v>
      </c>
    </row>
    <row r="46" spans="1:10" ht="15" customHeight="1">
      <c r="B46" s="152"/>
      <c r="C46" s="152"/>
      <c r="D46" s="32" t="s">
        <v>32</v>
      </c>
      <c r="E46" s="144">
        <f>42*24*10/1000</f>
        <v>10.08</v>
      </c>
      <c r="F46" s="145">
        <f>42*24*10/1000</f>
        <v>10.08</v>
      </c>
      <c r="G46" s="7"/>
      <c r="H46" s="6" t="s">
        <v>32</v>
      </c>
      <c r="I46" s="147">
        <f t="shared" si="0"/>
        <v>10.08</v>
      </c>
      <c r="J46" s="148">
        <f t="shared" si="0"/>
        <v>10.08</v>
      </c>
    </row>
    <row r="47" spans="1:10" ht="15" customHeight="1">
      <c r="B47" s="152"/>
      <c r="C47" s="152"/>
      <c r="D47" s="32" t="s">
        <v>34</v>
      </c>
      <c r="E47" s="144">
        <f>42*24*11/1000</f>
        <v>11.087999999999999</v>
      </c>
      <c r="F47" s="145">
        <f>42*24*11/1000</f>
        <v>11.087999999999999</v>
      </c>
      <c r="G47" s="7"/>
      <c r="H47" s="6" t="s">
        <v>33</v>
      </c>
      <c r="I47" s="147">
        <f t="shared" si="0"/>
        <v>10.08</v>
      </c>
      <c r="J47" s="148">
        <f t="shared" si="0"/>
        <v>10.08</v>
      </c>
    </row>
    <row r="48" spans="1:10" ht="15" customHeight="1">
      <c r="B48" s="152" t="s">
        <v>37</v>
      </c>
      <c r="C48" s="152"/>
      <c r="D48" s="32" t="s">
        <v>30</v>
      </c>
      <c r="E48" s="144">
        <f t="shared" ref="E48:F50" si="1">42*24*10/1000</f>
        <v>10.08</v>
      </c>
      <c r="F48" s="145">
        <f t="shared" si="1"/>
        <v>10.08</v>
      </c>
      <c r="G48" s="6" t="s">
        <v>38</v>
      </c>
      <c r="H48" s="6" t="s">
        <v>30</v>
      </c>
      <c r="I48" s="147">
        <f t="shared" si="0"/>
        <v>10.08</v>
      </c>
      <c r="J48" s="148">
        <f t="shared" si="0"/>
        <v>10.08</v>
      </c>
    </row>
    <row r="49" spans="2:14" ht="15" customHeight="1">
      <c r="B49" s="152"/>
      <c r="C49" s="152"/>
      <c r="D49" s="32" t="s">
        <v>32</v>
      </c>
      <c r="E49" s="144">
        <f t="shared" si="1"/>
        <v>10.08</v>
      </c>
      <c r="F49" s="145">
        <f t="shared" si="1"/>
        <v>10.08</v>
      </c>
      <c r="G49" s="7"/>
      <c r="H49" s="6" t="s">
        <v>32</v>
      </c>
      <c r="I49" s="147">
        <f t="shared" si="0"/>
        <v>10.08</v>
      </c>
      <c r="J49" s="148">
        <f t="shared" si="0"/>
        <v>10.08</v>
      </c>
    </row>
    <row r="50" spans="2:14" ht="15" customHeight="1">
      <c r="B50" s="152"/>
      <c r="C50" s="152"/>
      <c r="D50" s="32" t="s">
        <v>33</v>
      </c>
      <c r="E50" s="144">
        <f t="shared" si="1"/>
        <v>10.08</v>
      </c>
      <c r="F50" s="145">
        <f t="shared" si="1"/>
        <v>10.08</v>
      </c>
      <c r="G50" s="7"/>
      <c r="H50" s="6" t="s">
        <v>34</v>
      </c>
      <c r="I50" s="147">
        <f>42*24*11/1000</f>
        <v>11.087999999999999</v>
      </c>
      <c r="J50" s="148">
        <f>42*24*11/1000</f>
        <v>11.087999999999999</v>
      </c>
    </row>
    <row r="51" spans="2:14" ht="15" customHeight="1">
      <c r="B51" s="152" t="s">
        <v>39</v>
      </c>
      <c r="C51" s="152"/>
      <c r="D51" s="32" t="s">
        <v>30</v>
      </c>
      <c r="E51" s="144">
        <f>70*24*10/1000</f>
        <v>16.8</v>
      </c>
      <c r="F51" s="145">
        <f>70*24*10/1000</f>
        <v>16.8</v>
      </c>
      <c r="G51" s="6" t="s">
        <v>40</v>
      </c>
      <c r="H51" s="6" t="s">
        <v>30</v>
      </c>
      <c r="I51" s="147">
        <f>42*24*10/1000</f>
        <v>10.08</v>
      </c>
      <c r="J51" s="148">
        <f>42*24*10/1000</f>
        <v>10.08</v>
      </c>
    </row>
    <row r="52" spans="2:14" ht="15" customHeight="1">
      <c r="B52" s="152"/>
      <c r="C52" s="152"/>
      <c r="D52" s="32" t="s">
        <v>32</v>
      </c>
      <c r="E52" s="144">
        <f>70*24*10/1000</f>
        <v>16.8</v>
      </c>
      <c r="F52" s="145">
        <f>70*24*10/1000</f>
        <v>16.8</v>
      </c>
      <c r="G52" s="7"/>
      <c r="H52" s="6" t="s">
        <v>32</v>
      </c>
      <c r="I52" s="147">
        <f>42*24*10/1000</f>
        <v>10.08</v>
      </c>
      <c r="J52" s="148">
        <f>42*24*10/1000</f>
        <v>10.08</v>
      </c>
    </row>
    <row r="53" spans="2:14" ht="15" customHeight="1">
      <c r="B53" s="152"/>
      <c r="C53" s="152"/>
      <c r="D53" s="32" t="s">
        <v>34</v>
      </c>
      <c r="E53" s="144">
        <f>70*24*10/1000</f>
        <v>16.8</v>
      </c>
      <c r="F53" s="145">
        <f>70*24*11/1000</f>
        <v>18.48</v>
      </c>
      <c r="G53" s="7"/>
      <c r="H53" s="6" t="s">
        <v>34</v>
      </c>
      <c r="I53" s="147">
        <f>42*24*11/1000</f>
        <v>11.087999999999999</v>
      </c>
      <c r="J53" s="148">
        <f>42*24*11/1000</f>
        <v>11.087999999999999</v>
      </c>
    </row>
    <row r="54" spans="2:14" ht="15" customHeight="1">
      <c r="B54" s="152" t="s">
        <v>41</v>
      </c>
      <c r="C54" s="152"/>
      <c r="D54" s="32" t="s">
        <v>30</v>
      </c>
      <c r="E54" s="144">
        <f>70*24*10/1000</f>
        <v>16.8</v>
      </c>
      <c r="F54" s="145">
        <f>70*24*10/1000</f>
        <v>16.8</v>
      </c>
      <c r="G54" s="6" t="s">
        <v>42</v>
      </c>
      <c r="H54" s="6" t="s">
        <v>30</v>
      </c>
      <c r="I54" s="147">
        <f>42*24*10/1000</f>
        <v>10.08</v>
      </c>
      <c r="J54" s="148">
        <f>42*24*10/1000</f>
        <v>10.08</v>
      </c>
    </row>
    <row r="55" spans="2:14" ht="15" customHeight="1">
      <c r="B55" s="152"/>
      <c r="C55" s="152"/>
      <c r="D55" s="32" t="s">
        <v>32</v>
      </c>
      <c r="E55" s="144">
        <f>70*24*10/1000</f>
        <v>16.8</v>
      </c>
      <c r="F55" s="145">
        <f>70*24*10/1000</f>
        <v>16.8</v>
      </c>
      <c r="G55" s="7"/>
      <c r="H55" s="6" t="s">
        <v>32</v>
      </c>
      <c r="I55" s="147">
        <f>42*24*10/1000</f>
        <v>10.08</v>
      </c>
      <c r="J55" s="148">
        <f>42*24*10/1000</f>
        <v>10.08</v>
      </c>
    </row>
    <row r="56" spans="2:14" ht="15" customHeight="1">
      <c r="B56" s="152"/>
      <c r="C56" s="152"/>
      <c r="D56" s="32" t="s">
        <v>34</v>
      </c>
      <c r="E56" s="144">
        <f>70*24*10.5/1000</f>
        <v>17.64</v>
      </c>
      <c r="F56" s="145">
        <f>70*24*11/1000</f>
        <v>18.48</v>
      </c>
      <c r="G56" s="7"/>
      <c r="H56" s="6" t="s">
        <v>43</v>
      </c>
      <c r="I56" s="147">
        <f>42*24*8/1000</f>
        <v>8.0640000000000001</v>
      </c>
      <c r="J56" s="148">
        <f>42*24*8/1000</f>
        <v>8.0640000000000001</v>
      </c>
    </row>
    <row r="57" spans="2:14" ht="15" customHeight="1">
      <c r="B57" s="152" t="s">
        <v>44</v>
      </c>
      <c r="C57" s="152"/>
      <c r="D57" s="32" t="s">
        <v>30</v>
      </c>
      <c r="E57" s="144">
        <f t="shared" ref="E57:F59" si="2">70*24*10/1000</f>
        <v>16.8</v>
      </c>
      <c r="F57" s="145">
        <f t="shared" si="2"/>
        <v>16.8</v>
      </c>
      <c r="G57" s="6" t="s">
        <v>45</v>
      </c>
      <c r="H57" s="6" t="s">
        <v>30</v>
      </c>
      <c r="I57" s="147">
        <f>42*24*10/1000</f>
        <v>10.08</v>
      </c>
      <c r="J57" s="148">
        <f>42*24*10/1000</f>
        <v>10.08</v>
      </c>
    </row>
    <row r="58" spans="2:14" ht="15" customHeight="1">
      <c r="B58" s="149"/>
      <c r="C58" s="150"/>
      <c r="D58" s="32" t="s">
        <v>32</v>
      </c>
      <c r="E58" s="144">
        <f t="shared" si="2"/>
        <v>16.8</v>
      </c>
      <c r="F58" s="145">
        <f t="shared" si="2"/>
        <v>16.8</v>
      </c>
      <c r="G58" s="7"/>
      <c r="H58" s="6" t="s">
        <v>32</v>
      </c>
      <c r="I58" s="147">
        <f>42*24*10/1000</f>
        <v>10.08</v>
      </c>
      <c r="J58" s="148">
        <f>42*24*10/1000</f>
        <v>10.08</v>
      </c>
    </row>
    <row r="59" spans="2:14" ht="15" customHeight="1">
      <c r="B59" s="149"/>
      <c r="C59" s="150"/>
      <c r="D59" s="32" t="s">
        <v>33</v>
      </c>
      <c r="E59" s="144">
        <f t="shared" si="2"/>
        <v>16.8</v>
      </c>
      <c r="F59" s="145">
        <f t="shared" si="2"/>
        <v>16.8</v>
      </c>
      <c r="G59" s="7"/>
      <c r="H59" s="6" t="s">
        <v>34</v>
      </c>
      <c r="I59" s="147">
        <f>42*24*11/1000</f>
        <v>11.087999999999999</v>
      </c>
      <c r="J59" s="148">
        <f>42*24*11/1000</f>
        <v>11.087999999999999</v>
      </c>
    </row>
    <row r="60" spans="2:14" ht="15" customHeight="1">
      <c r="B60" s="151"/>
      <c r="C60" s="151"/>
      <c r="D60" s="28"/>
      <c r="E60" s="153"/>
      <c r="F60" s="154"/>
      <c r="G60" s="9" t="s">
        <v>46</v>
      </c>
      <c r="H60" s="7"/>
      <c r="I60" s="146">
        <f>SUM(E42:E59,I42:I59)</f>
        <v>448.05599999999998</v>
      </c>
      <c r="J60" s="146"/>
    </row>
    <row r="61" spans="2:14" ht="15">
      <c r="C61" s="19"/>
      <c r="E61" s="29"/>
      <c r="F61" s="29"/>
      <c r="G61" s="30"/>
      <c r="H61" s="26"/>
      <c r="I61" s="29"/>
      <c r="J61" s="29"/>
    </row>
    <row r="62" spans="2:14" ht="52.5" customHeight="1">
      <c r="B62" s="143" t="s">
        <v>79</v>
      </c>
      <c r="C62" s="143"/>
      <c r="D62" s="143"/>
      <c r="E62" s="143"/>
      <c r="F62" s="143"/>
      <c r="G62" s="143"/>
      <c r="H62" s="143"/>
      <c r="I62" s="143"/>
      <c r="J62" s="143"/>
    </row>
    <row r="63" spans="2:14" ht="50.25" customHeight="1">
      <c r="B63" s="142" t="s">
        <v>82</v>
      </c>
      <c r="C63" s="142"/>
      <c r="D63" s="139" t="s">
        <v>80</v>
      </c>
      <c r="E63" s="140"/>
      <c r="F63" s="141"/>
      <c r="G63" s="139" t="s">
        <v>81</v>
      </c>
      <c r="H63" s="140"/>
      <c r="I63" s="140"/>
      <c r="J63" s="141"/>
    </row>
    <row r="64" spans="2:14" ht="15" customHeight="1">
      <c r="B64" s="138" t="s">
        <v>29</v>
      </c>
      <c r="C64" s="138"/>
      <c r="D64" s="135">
        <f>L64</f>
        <v>103.95</v>
      </c>
      <c r="E64" s="136"/>
      <c r="F64" s="137"/>
      <c r="G64" s="62"/>
      <c r="H64" s="65">
        <v>76.466666666666711</v>
      </c>
      <c r="I64" s="63"/>
      <c r="J64" s="64"/>
      <c r="L64" s="62">
        <f>N64-(N64*M64)</f>
        <v>103.95</v>
      </c>
      <c r="M64" s="66">
        <v>0.01</v>
      </c>
      <c r="N64">
        <v>105</v>
      </c>
    </row>
    <row r="65" spans="2:14" ht="15" customHeight="1">
      <c r="B65" s="138" t="s">
        <v>35</v>
      </c>
      <c r="C65" s="138"/>
      <c r="D65" s="135">
        <f t="shared" ref="D65:D75" si="3">L65</f>
        <v>103.95</v>
      </c>
      <c r="E65" s="136"/>
      <c r="F65" s="137"/>
      <c r="G65" s="62"/>
      <c r="H65" s="65">
        <v>92.870967741935488</v>
      </c>
      <c r="I65" s="63"/>
      <c r="J65" s="64"/>
      <c r="L65" s="62">
        <f t="shared" ref="L65:L75" si="4">N65-(N65*M65)</f>
        <v>103.95</v>
      </c>
      <c r="M65" s="66">
        <v>0.01</v>
      </c>
      <c r="N65">
        <v>105</v>
      </c>
    </row>
    <row r="66" spans="2:14" ht="15" customHeight="1">
      <c r="B66" s="138" t="s">
        <v>37</v>
      </c>
      <c r="C66" s="138"/>
      <c r="D66" s="135">
        <f t="shared" si="3"/>
        <v>103.95</v>
      </c>
      <c r="E66" s="136"/>
      <c r="F66" s="137"/>
      <c r="G66" s="62"/>
      <c r="H66" s="65">
        <v>92.980000000000018</v>
      </c>
      <c r="I66" s="63"/>
      <c r="J66" s="64"/>
      <c r="L66" s="62">
        <f t="shared" si="4"/>
        <v>103.95</v>
      </c>
      <c r="M66" s="66">
        <v>0.01</v>
      </c>
      <c r="N66">
        <v>105</v>
      </c>
    </row>
    <row r="67" spans="2:14" ht="15" customHeight="1">
      <c r="B67" s="138" t="s">
        <v>39</v>
      </c>
      <c r="C67" s="138"/>
      <c r="D67" s="135">
        <f t="shared" si="3"/>
        <v>103.95</v>
      </c>
      <c r="E67" s="136"/>
      <c r="F67" s="137"/>
      <c r="G67" s="62"/>
      <c r="H67" s="65">
        <v>104.47741935483873</v>
      </c>
      <c r="I67" s="63"/>
      <c r="J67" s="64"/>
      <c r="L67" s="62">
        <f t="shared" si="4"/>
        <v>103.95</v>
      </c>
      <c r="M67" s="66">
        <v>0.01</v>
      </c>
      <c r="N67">
        <v>105</v>
      </c>
    </row>
    <row r="68" spans="2:14" ht="15" customHeight="1">
      <c r="B68" s="138" t="s">
        <v>41</v>
      </c>
      <c r="C68" s="138"/>
      <c r="D68" s="135">
        <f t="shared" si="3"/>
        <v>103.95</v>
      </c>
      <c r="E68" s="136"/>
      <c r="F68" s="137"/>
      <c r="G68" s="62"/>
      <c r="H68" s="65">
        <v>104.3483870967742</v>
      </c>
      <c r="I68" s="63"/>
      <c r="J68" s="64"/>
      <c r="L68" s="62">
        <f t="shared" si="4"/>
        <v>103.95</v>
      </c>
      <c r="M68" s="66">
        <v>0.01</v>
      </c>
      <c r="N68">
        <v>105</v>
      </c>
    </row>
    <row r="69" spans="2:14" ht="15" customHeight="1">
      <c r="B69" s="138" t="s">
        <v>44</v>
      </c>
      <c r="C69" s="138"/>
      <c r="D69" s="135">
        <f t="shared" si="3"/>
        <v>103.95</v>
      </c>
      <c r="E69" s="136"/>
      <c r="F69" s="137"/>
      <c r="G69" s="62"/>
      <c r="H69" s="65">
        <v>104.8</v>
      </c>
      <c r="I69" s="63"/>
      <c r="J69" s="64"/>
      <c r="L69" s="62">
        <f t="shared" si="4"/>
        <v>103.95</v>
      </c>
      <c r="M69" s="66">
        <v>0.01</v>
      </c>
      <c r="N69">
        <v>105</v>
      </c>
    </row>
    <row r="70" spans="2:14" ht="15" customHeight="1">
      <c r="B70" s="138" t="s">
        <v>31</v>
      </c>
      <c r="C70" s="138"/>
      <c r="D70" s="135">
        <f t="shared" si="3"/>
        <v>103.95</v>
      </c>
      <c r="E70" s="136"/>
      <c r="F70" s="137"/>
      <c r="G70" s="62"/>
      <c r="H70" s="65">
        <v>104.80000000000001</v>
      </c>
      <c r="I70" s="63"/>
      <c r="J70" s="64"/>
      <c r="L70" s="62">
        <f t="shared" si="4"/>
        <v>103.95</v>
      </c>
      <c r="M70" s="66">
        <v>0.01</v>
      </c>
      <c r="N70">
        <v>105</v>
      </c>
    </row>
    <row r="71" spans="2:14" ht="15" customHeight="1">
      <c r="B71" s="138" t="s">
        <v>36</v>
      </c>
      <c r="C71" s="138"/>
      <c r="D71" s="135">
        <f t="shared" si="3"/>
        <v>103.95</v>
      </c>
      <c r="E71" s="136"/>
      <c r="F71" s="137"/>
      <c r="G71" s="62"/>
      <c r="H71" s="65">
        <v>97.333333333333357</v>
      </c>
      <c r="I71" s="63"/>
      <c r="J71" s="64"/>
      <c r="L71" s="62">
        <f t="shared" si="4"/>
        <v>103.95</v>
      </c>
      <c r="M71" s="66">
        <v>0.01</v>
      </c>
      <c r="N71">
        <v>105</v>
      </c>
    </row>
    <row r="72" spans="2:14" ht="15" customHeight="1">
      <c r="B72" s="138" t="s">
        <v>38</v>
      </c>
      <c r="C72" s="138"/>
      <c r="D72" s="135">
        <f t="shared" si="3"/>
        <v>103.95</v>
      </c>
      <c r="E72" s="136"/>
      <c r="F72" s="137"/>
      <c r="G72" s="62"/>
      <c r="H72" s="65">
        <v>86.058064516129051</v>
      </c>
      <c r="I72" s="63"/>
      <c r="J72" s="64"/>
      <c r="L72" s="62">
        <f t="shared" si="4"/>
        <v>103.95</v>
      </c>
      <c r="M72" s="66">
        <v>0.01</v>
      </c>
      <c r="N72">
        <v>105</v>
      </c>
    </row>
    <row r="73" spans="2:14" ht="15" customHeight="1">
      <c r="B73" s="138" t="s">
        <v>40</v>
      </c>
      <c r="C73" s="138"/>
      <c r="D73" s="135">
        <f t="shared" si="3"/>
        <v>103.95</v>
      </c>
      <c r="E73" s="136"/>
      <c r="F73" s="137"/>
      <c r="G73" s="62"/>
      <c r="H73" s="65">
        <v>94.270967741935493</v>
      </c>
      <c r="I73" s="63"/>
      <c r="J73" s="64"/>
      <c r="L73" s="62">
        <f t="shared" si="4"/>
        <v>103.95</v>
      </c>
      <c r="M73" s="66">
        <v>0.01</v>
      </c>
      <c r="N73">
        <v>105</v>
      </c>
    </row>
    <row r="74" spans="2:14" ht="15" customHeight="1">
      <c r="B74" s="138" t="s">
        <v>42</v>
      </c>
      <c r="C74" s="138"/>
      <c r="D74" s="135">
        <f t="shared" si="3"/>
        <v>103.95</v>
      </c>
      <c r="E74" s="136"/>
      <c r="F74" s="137"/>
      <c r="G74" s="62"/>
      <c r="H74" s="65">
        <v>86.530295566502488</v>
      </c>
      <c r="I74" s="63"/>
      <c r="J74" s="64"/>
      <c r="L74" s="62">
        <f t="shared" si="4"/>
        <v>103.95</v>
      </c>
      <c r="M74" s="66">
        <v>0.01</v>
      </c>
      <c r="N74">
        <v>105</v>
      </c>
    </row>
    <row r="75" spans="2:14" ht="15" customHeight="1">
      <c r="B75" s="138" t="s">
        <v>45</v>
      </c>
      <c r="C75" s="138"/>
      <c r="D75" s="135">
        <f t="shared" si="3"/>
        <v>103.95</v>
      </c>
      <c r="E75" s="136"/>
      <c r="F75" s="137"/>
      <c r="G75" s="62"/>
      <c r="H75" s="65">
        <v>100.70322580645163</v>
      </c>
      <c r="I75" s="63"/>
      <c r="J75" s="64"/>
      <c r="L75" s="62">
        <f t="shared" si="4"/>
        <v>103.95</v>
      </c>
      <c r="M75" s="66">
        <v>0.01</v>
      </c>
      <c r="N75">
        <v>105</v>
      </c>
    </row>
    <row r="76" spans="2:14">
      <c r="D76" s="67"/>
      <c r="E76" s="68"/>
    </row>
    <row r="78" spans="2:14" ht="15">
      <c r="I78" s="34" t="s">
        <v>86</v>
      </c>
    </row>
    <row r="79" spans="2:14" ht="15">
      <c r="I79" s="34" t="s">
        <v>87</v>
      </c>
    </row>
    <row r="80" spans="2:14" ht="15">
      <c r="I80" s="34"/>
    </row>
    <row r="81" spans="2:10" ht="30.75" customHeight="1">
      <c r="B81" s="33">
        <v>1</v>
      </c>
      <c r="C81" s="134" t="s">
        <v>85</v>
      </c>
      <c r="D81" s="134"/>
      <c r="E81" s="134"/>
      <c r="F81" s="134"/>
      <c r="G81" s="134"/>
      <c r="H81" s="134"/>
      <c r="I81" s="134"/>
      <c r="J81" s="134"/>
    </row>
    <row r="82" spans="2:10" ht="32.25" customHeight="1">
      <c r="B82" s="33">
        <v>2</v>
      </c>
      <c r="C82" s="134" t="s">
        <v>83</v>
      </c>
      <c r="D82" s="134"/>
      <c r="E82" s="134"/>
      <c r="F82" s="134"/>
      <c r="G82" s="134"/>
      <c r="H82" s="134"/>
      <c r="I82" s="134"/>
      <c r="J82" s="134"/>
    </row>
    <row r="83" spans="2:10" ht="31.5" customHeight="1">
      <c r="B83" s="33">
        <v>3</v>
      </c>
      <c r="C83" s="134" t="s">
        <v>84</v>
      </c>
      <c r="D83" s="134"/>
      <c r="E83" s="134"/>
      <c r="F83" s="134"/>
      <c r="G83" s="134"/>
      <c r="H83" s="134"/>
      <c r="I83" s="134"/>
      <c r="J83" s="134"/>
    </row>
    <row r="84" spans="2:10" ht="31.5" customHeight="1">
      <c r="B84" s="33"/>
      <c r="C84" s="61"/>
      <c r="D84" s="61"/>
      <c r="E84" s="61"/>
      <c r="F84" s="61"/>
      <c r="G84" s="61"/>
      <c r="H84" s="61"/>
      <c r="I84" s="61"/>
      <c r="J84" s="61"/>
    </row>
    <row r="85" spans="2:10" ht="15" customHeight="1">
      <c r="B85" s="132" t="s">
        <v>141</v>
      </c>
      <c r="C85" s="133"/>
      <c r="D85" s="133"/>
      <c r="E85" s="133"/>
      <c r="F85" s="133"/>
      <c r="G85" s="133"/>
      <c r="H85" s="133"/>
      <c r="I85" s="133"/>
      <c r="J85" s="133"/>
    </row>
    <row r="86" spans="2:10" ht="15" customHeight="1">
      <c r="B86" s="31"/>
      <c r="C86" s="31"/>
      <c r="D86" s="31"/>
      <c r="E86" s="31"/>
      <c r="F86" s="31"/>
      <c r="G86" s="31"/>
      <c r="H86" s="31"/>
      <c r="I86" s="31"/>
      <c r="J86" s="31"/>
    </row>
    <row r="87" spans="2:10" ht="38.25" customHeight="1">
      <c r="B87" s="158" t="s">
        <v>82</v>
      </c>
      <c r="C87" s="158"/>
      <c r="D87" s="60" t="s">
        <v>78</v>
      </c>
      <c r="E87" s="155" t="s">
        <v>64</v>
      </c>
      <c r="F87" s="156"/>
      <c r="G87" s="60" t="s">
        <v>82</v>
      </c>
      <c r="H87" s="60" t="s">
        <v>78</v>
      </c>
      <c r="I87" s="158" t="s">
        <v>64</v>
      </c>
      <c r="J87" s="158"/>
    </row>
    <row r="88" spans="2:10" ht="15" customHeight="1">
      <c r="B88" s="152" t="s">
        <v>29</v>
      </c>
      <c r="C88" s="152"/>
      <c r="D88" s="32" t="s">
        <v>30</v>
      </c>
      <c r="E88" s="178">
        <v>4.1399999999999997</v>
      </c>
      <c r="F88" s="179"/>
      <c r="G88" s="6" t="s">
        <v>31</v>
      </c>
      <c r="H88" s="6" t="s">
        <v>30</v>
      </c>
      <c r="I88" s="180">
        <v>23.9404</v>
      </c>
      <c r="J88" s="181"/>
    </row>
    <row r="89" spans="2:10" ht="15" customHeight="1">
      <c r="B89" s="152"/>
      <c r="C89" s="152"/>
      <c r="D89" s="32" t="s">
        <v>32</v>
      </c>
      <c r="E89" s="178">
        <v>5.0999999999999996</v>
      </c>
      <c r="F89" s="179">
        <v>5.0999999999999996</v>
      </c>
      <c r="G89" s="7"/>
      <c r="H89" s="6" t="s">
        <v>32</v>
      </c>
      <c r="I89" s="182">
        <v>23.27</v>
      </c>
      <c r="J89" s="183">
        <v>23.27</v>
      </c>
    </row>
    <row r="90" spans="2:10" ht="15" customHeight="1">
      <c r="B90" s="152"/>
      <c r="C90" s="152"/>
      <c r="D90" s="32" t="s">
        <v>33</v>
      </c>
      <c r="E90" s="178">
        <v>9.07</v>
      </c>
      <c r="F90" s="179">
        <v>9.07</v>
      </c>
      <c r="G90" s="7"/>
      <c r="H90" s="6" t="s">
        <v>34</v>
      </c>
      <c r="I90" s="182">
        <v>23.22</v>
      </c>
      <c r="J90" s="183">
        <v>23.22</v>
      </c>
    </row>
    <row r="91" spans="2:10" ht="15" customHeight="1">
      <c r="B91" s="152" t="s">
        <v>35</v>
      </c>
      <c r="C91" s="152"/>
      <c r="D91" s="32" t="s">
        <v>30</v>
      </c>
      <c r="E91" s="178">
        <v>12.89</v>
      </c>
      <c r="F91" s="179">
        <v>12.89</v>
      </c>
      <c r="G91" s="6" t="s">
        <v>36</v>
      </c>
      <c r="H91" s="6" t="s">
        <v>30</v>
      </c>
      <c r="I91" s="182">
        <v>14.65</v>
      </c>
      <c r="J91" s="183">
        <v>14.65</v>
      </c>
    </row>
    <row r="92" spans="2:10" ht="15" customHeight="1">
      <c r="B92" s="152"/>
      <c r="C92" s="152"/>
      <c r="D92" s="32" t="s">
        <v>32</v>
      </c>
      <c r="E92" s="178">
        <v>13.14</v>
      </c>
      <c r="F92" s="179">
        <v>13.14</v>
      </c>
      <c r="G92" s="7"/>
      <c r="H92" s="6" t="s">
        <v>32</v>
      </c>
      <c r="I92" s="182">
        <v>14.39</v>
      </c>
      <c r="J92" s="183">
        <v>14.39</v>
      </c>
    </row>
    <row r="93" spans="2:10" ht="15" customHeight="1">
      <c r="B93" s="152"/>
      <c r="C93" s="152"/>
      <c r="D93" s="32" t="s">
        <v>34</v>
      </c>
      <c r="E93" s="178">
        <v>17.149999999999999</v>
      </c>
      <c r="F93" s="179">
        <v>17.149999999999999</v>
      </c>
      <c r="G93" s="7"/>
      <c r="H93" s="6" t="s">
        <v>33</v>
      </c>
      <c r="I93" s="182">
        <v>12.4</v>
      </c>
      <c r="J93" s="183">
        <v>12.4</v>
      </c>
    </row>
    <row r="94" spans="2:10" ht="15" customHeight="1">
      <c r="B94" s="152" t="s">
        <v>37</v>
      </c>
      <c r="C94" s="152"/>
      <c r="D94" s="32" t="s">
        <v>30</v>
      </c>
      <c r="E94" s="184">
        <v>23.9404</v>
      </c>
      <c r="F94" s="185">
        <v>23.94</v>
      </c>
      <c r="G94" s="6" t="s">
        <v>38</v>
      </c>
      <c r="H94" s="6" t="s">
        <v>30</v>
      </c>
      <c r="I94" s="182">
        <v>11.53</v>
      </c>
      <c r="J94" s="183">
        <v>11.53</v>
      </c>
    </row>
    <row r="95" spans="2:10" ht="15" customHeight="1">
      <c r="B95" s="152"/>
      <c r="C95" s="152"/>
      <c r="D95" s="32" t="s">
        <v>32</v>
      </c>
      <c r="E95" s="184">
        <v>23.9404</v>
      </c>
      <c r="F95" s="185">
        <v>23.94</v>
      </c>
      <c r="G95" s="7"/>
      <c r="H95" s="6" t="s">
        <v>32</v>
      </c>
      <c r="I95" s="182">
        <v>11.24</v>
      </c>
      <c r="J95" s="183">
        <v>11.24</v>
      </c>
    </row>
    <row r="96" spans="2:10" ht="15" customHeight="1">
      <c r="B96" s="152"/>
      <c r="C96" s="152"/>
      <c r="D96" s="32" t="s">
        <v>33</v>
      </c>
      <c r="E96" s="184">
        <v>23.9404</v>
      </c>
      <c r="F96" s="185">
        <v>23.94</v>
      </c>
      <c r="G96" s="7"/>
      <c r="H96" s="6" t="s">
        <v>34</v>
      </c>
      <c r="I96" s="182">
        <v>10.34</v>
      </c>
      <c r="J96" s="183">
        <v>10.34</v>
      </c>
    </row>
    <row r="97" spans="2:10" ht="15" customHeight="1">
      <c r="B97" s="152" t="s">
        <v>39</v>
      </c>
      <c r="C97" s="152"/>
      <c r="D97" s="32" t="s">
        <v>30</v>
      </c>
      <c r="E97" s="184">
        <v>23.9404</v>
      </c>
      <c r="F97" s="185">
        <v>23.94</v>
      </c>
      <c r="G97" s="6" t="s">
        <v>40</v>
      </c>
      <c r="H97" s="6" t="s">
        <v>30</v>
      </c>
      <c r="I97" s="182">
        <v>7.07</v>
      </c>
      <c r="J97" s="183">
        <v>7.07</v>
      </c>
    </row>
    <row r="98" spans="2:10" ht="15" customHeight="1">
      <c r="B98" s="152"/>
      <c r="C98" s="152"/>
      <c r="D98" s="32" t="s">
        <v>32</v>
      </c>
      <c r="E98" s="184">
        <v>23.9404</v>
      </c>
      <c r="F98" s="185">
        <v>23.94</v>
      </c>
      <c r="G98" s="7"/>
      <c r="H98" s="6" t="s">
        <v>32</v>
      </c>
      <c r="I98" s="182">
        <v>6.28</v>
      </c>
      <c r="J98" s="183">
        <v>6.28</v>
      </c>
    </row>
    <row r="99" spans="2:10" ht="15" customHeight="1">
      <c r="B99" s="152"/>
      <c r="C99" s="152"/>
      <c r="D99" s="32" t="s">
        <v>34</v>
      </c>
      <c r="E99" s="178">
        <v>26.33</v>
      </c>
      <c r="F99" s="179">
        <v>26.33</v>
      </c>
      <c r="G99" s="7"/>
      <c r="H99" s="6" t="s">
        <v>34</v>
      </c>
      <c r="I99" s="182">
        <v>6.88</v>
      </c>
      <c r="J99" s="183">
        <v>6.88</v>
      </c>
    </row>
    <row r="100" spans="2:10" ht="15" customHeight="1">
      <c r="B100" s="152" t="s">
        <v>41</v>
      </c>
      <c r="C100" s="152"/>
      <c r="D100" s="32" t="s">
        <v>30</v>
      </c>
      <c r="E100" s="184">
        <v>23.9404</v>
      </c>
      <c r="F100" s="185">
        <v>23.94</v>
      </c>
      <c r="G100" s="6" t="s">
        <v>42</v>
      </c>
      <c r="H100" s="6" t="s">
        <v>30</v>
      </c>
      <c r="I100" s="182">
        <v>5.83</v>
      </c>
      <c r="J100" s="183">
        <v>5.83</v>
      </c>
    </row>
    <row r="101" spans="2:10" ht="15" customHeight="1">
      <c r="B101" s="152"/>
      <c r="C101" s="152"/>
      <c r="D101" s="32" t="s">
        <v>32</v>
      </c>
      <c r="E101" s="184">
        <v>23.9404</v>
      </c>
      <c r="F101" s="185">
        <v>23.94</v>
      </c>
      <c r="G101" s="7"/>
      <c r="H101" s="6" t="s">
        <v>32</v>
      </c>
      <c r="I101" s="182">
        <v>5.95</v>
      </c>
      <c r="J101" s="183">
        <v>5.95</v>
      </c>
    </row>
    <row r="102" spans="2:10" ht="15" customHeight="1">
      <c r="B102" s="152"/>
      <c r="C102" s="152"/>
      <c r="D102" s="32" t="s">
        <v>34</v>
      </c>
      <c r="E102" s="184">
        <v>26.330300000000001</v>
      </c>
      <c r="F102" s="185">
        <v>26.33</v>
      </c>
      <c r="G102" s="7"/>
      <c r="H102" s="6" t="s">
        <v>43</v>
      </c>
      <c r="I102" s="182">
        <v>7.38</v>
      </c>
      <c r="J102" s="183">
        <v>7.38</v>
      </c>
    </row>
    <row r="103" spans="2:10" ht="15" customHeight="1">
      <c r="B103" s="152" t="s">
        <v>44</v>
      </c>
      <c r="C103" s="152"/>
      <c r="D103" s="32" t="s">
        <v>30</v>
      </c>
      <c r="E103" s="184">
        <v>23.260300000000001</v>
      </c>
      <c r="F103" s="185">
        <v>23.26</v>
      </c>
      <c r="G103" s="6" t="s">
        <v>45</v>
      </c>
      <c r="H103" s="6" t="s">
        <v>30</v>
      </c>
      <c r="I103" s="180">
        <v>9.7302</v>
      </c>
      <c r="J103" s="181">
        <v>9.73</v>
      </c>
    </row>
    <row r="104" spans="2:10" ht="15" customHeight="1">
      <c r="B104" s="149"/>
      <c r="C104" s="150"/>
      <c r="D104" s="32" t="s">
        <v>32</v>
      </c>
      <c r="E104" s="184">
        <v>23.9404</v>
      </c>
      <c r="F104" s="185">
        <v>23.94</v>
      </c>
      <c r="G104" s="7"/>
      <c r="H104" s="6" t="s">
        <v>32</v>
      </c>
      <c r="I104" s="180">
        <v>9.8703000000000003</v>
      </c>
      <c r="J104" s="181">
        <v>9.8699999999999992</v>
      </c>
    </row>
    <row r="105" spans="2:10" ht="15" customHeight="1">
      <c r="B105" s="149"/>
      <c r="C105" s="150"/>
      <c r="D105" s="32" t="s">
        <v>33</v>
      </c>
      <c r="E105" s="184">
        <v>23.9404</v>
      </c>
      <c r="F105" s="185">
        <v>23.94</v>
      </c>
      <c r="G105" s="7"/>
      <c r="H105" s="6" t="s">
        <v>34</v>
      </c>
      <c r="I105" s="180">
        <v>5.8803000000000001</v>
      </c>
      <c r="J105" s="181">
        <v>5.88</v>
      </c>
    </row>
    <row r="106" spans="2:10" ht="15" customHeight="1">
      <c r="B106" s="151"/>
      <c r="C106" s="151"/>
      <c r="D106" s="28"/>
      <c r="E106" s="153"/>
      <c r="F106" s="154"/>
      <c r="G106" s="9" t="s">
        <v>46</v>
      </c>
      <c r="H106" s="7"/>
      <c r="I106" s="180">
        <f>SUM(E88:E105,I88:I105)</f>
        <v>562.72540000000004</v>
      </c>
      <c r="J106" s="181"/>
    </row>
    <row r="107" spans="2:10" ht="15">
      <c r="B107" s="1"/>
      <c r="D107" s="72" t="s">
        <v>142</v>
      </c>
    </row>
    <row r="108" spans="2:10">
      <c r="D108" s="186" t="s">
        <v>143</v>
      </c>
      <c r="E108" s="186"/>
      <c r="F108" s="186"/>
      <c r="G108" s="186"/>
      <c r="H108" s="186"/>
      <c r="I108" s="186"/>
      <c r="J108" s="186"/>
    </row>
    <row r="109" spans="2:10">
      <c r="D109" s="186"/>
      <c r="E109" s="186"/>
      <c r="F109" s="186"/>
      <c r="G109" s="186"/>
      <c r="H109" s="186"/>
      <c r="I109" s="186"/>
      <c r="J109" s="186"/>
    </row>
  </sheetData>
  <mergeCells count="190">
    <mergeCell ref="D108:J109"/>
    <mergeCell ref="B105:C105"/>
    <mergeCell ref="E105:F105"/>
    <mergeCell ref="I105:J105"/>
    <mergeCell ref="B106:C106"/>
    <mergeCell ref="E106:F106"/>
    <mergeCell ref="I106:J106"/>
    <mergeCell ref="B102:C102"/>
    <mergeCell ref="E102:F102"/>
    <mergeCell ref="I102:J102"/>
    <mergeCell ref="B103:C103"/>
    <mergeCell ref="E103:F103"/>
    <mergeCell ref="I103:J103"/>
    <mergeCell ref="B104:C104"/>
    <mergeCell ref="E104:F104"/>
    <mergeCell ref="I104:J104"/>
    <mergeCell ref="B99:C99"/>
    <mergeCell ref="E99:F99"/>
    <mergeCell ref="I99:J99"/>
    <mergeCell ref="B100:C100"/>
    <mergeCell ref="E100:F100"/>
    <mergeCell ref="I100:J100"/>
    <mergeCell ref="B101:C101"/>
    <mergeCell ref="E101:F101"/>
    <mergeCell ref="I101:J101"/>
    <mergeCell ref="B96:C96"/>
    <mergeCell ref="E96:F96"/>
    <mergeCell ref="I96:J96"/>
    <mergeCell ref="B97:C97"/>
    <mergeCell ref="E97:F97"/>
    <mergeCell ref="I97:J97"/>
    <mergeCell ref="B98:C98"/>
    <mergeCell ref="E98:F98"/>
    <mergeCell ref="I98:J98"/>
    <mergeCell ref="B93:C93"/>
    <mergeCell ref="E93:F93"/>
    <mergeCell ref="I93:J93"/>
    <mergeCell ref="B94:C94"/>
    <mergeCell ref="E94:F94"/>
    <mergeCell ref="I94:J94"/>
    <mergeCell ref="B95:C95"/>
    <mergeCell ref="E95:F95"/>
    <mergeCell ref="I95:J95"/>
    <mergeCell ref="B90:C90"/>
    <mergeCell ref="E90:F90"/>
    <mergeCell ref="I90:J90"/>
    <mergeCell ref="B91:C91"/>
    <mergeCell ref="E91:F91"/>
    <mergeCell ref="I91:J91"/>
    <mergeCell ref="B92:C92"/>
    <mergeCell ref="E92:F92"/>
    <mergeCell ref="I92:J92"/>
    <mergeCell ref="B85:J85"/>
    <mergeCell ref="B87:C87"/>
    <mergeCell ref="E87:F87"/>
    <mergeCell ref="I87:J87"/>
    <mergeCell ref="B88:C88"/>
    <mergeCell ref="E88:F88"/>
    <mergeCell ref="I88:J88"/>
    <mergeCell ref="B89:C89"/>
    <mergeCell ref="E89:F89"/>
    <mergeCell ref="I89:J89"/>
    <mergeCell ref="B3:J3"/>
    <mergeCell ref="B4:J4"/>
    <mergeCell ref="C5:D5"/>
    <mergeCell ref="C6:D6"/>
    <mergeCell ref="C7:D7"/>
    <mergeCell ref="C8:D8"/>
    <mergeCell ref="F8:J8"/>
    <mergeCell ref="F9:J9"/>
    <mergeCell ref="F10:J10"/>
    <mergeCell ref="F7:J7"/>
    <mergeCell ref="F6:J6"/>
    <mergeCell ref="C15:D15"/>
    <mergeCell ref="C16:D16"/>
    <mergeCell ref="C17:D17"/>
    <mergeCell ref="C18:D18"/>
    <mergeCell ref="C19:D19"/>
    <mergeCell ref="C20:D20"/>
    <mergeCell ref="C9:D9"/>
    <mergeCell ref="C10:D10"/>
    <mergeCell ref="C11:D11"/>
    <mergeCell ref="C12:D12"/>
    <mergeCell ref="C13:D13"/>
    <mergeCell ref="C14:D14"/>
    <mergeCell ref="C27:D27"/>
    <mergeCell ref="C32:D32"/>
    <mergeCell ref="C33:D33"/>
    <mergeCell ref="C34:D34"/>
    <mergeCell ref="C35:D35"/>
    <mergeCell ref="C36:D36"/>
    <mergeCell ref="C21:D21"/>
    <mergeCell ref="C22:D22"/>
    <mergeCell ref="C23:D23"/>
    <mergeCell ref="C24:D24"/>
    <mergeCell ref="C25:D25"/>
    <mergeCell ref="C26:D26"/>
    <mergeCell ref="I48:J48"/>
    <mergeCell ref="I49:J49"/>
    <mergeCell ref="I50:J50"/>
    <mergeCell ref="I51:J51"/>
    <mergeCell ref="I52:J52"/>
    <mergeCell ref="I53:J53"/>
    <mergeCell ref="C37:D37"/>
    <mergeCell ref="B41:C41"/>
    <mergeCell ref="B42:C42"/>
    <mergeCell ref="B43:C43"/>
    <mergeCell ref="B44:C44"/>
    <mergeCell ref="B45:C45"/>
    <mergeCell ref="E48:F48"/>
    <mergeCell ref="E49:F49"/>
    <mergeCell ref="B52:C52"/>
    <mergeCell ref="B53:C53"/>
    <mergeCell ref="B46:C46"/>
    <mergeCell ref="B47:C47"/>
    <mergeCell ref="B48:C48"/>
    <mergeCell ref="B49:C49"/>
    <mergeCell ref="B50:C50"/>
    <mergeCell ref="B51:C51"/>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B54:C54"/>
    <mergeCell ref="B55:C55"/>
    <mergeCell ref="B56:C56"/>
    <mergeCell ref="B57:C57"/>
    <mergeCell ref="E56:F56"/>
    <mergeCell ref="E57:F57"/>
    <mergeCell ref="E58:F58"/>
    <mergeCell ref="E59:F59"/>
    <mergeCell ref="E60:F60"/>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39:J39"/>
    <mergeCell ref="C81:J81"/>
    <mergeCell ref="C82:J82"/>
    <mergeCell ref="C83:J83"/>
    <mergeCell ref="D71:F71"/>
    <mergeCell ref="D72:F72"/>
    <mergeCell ref="D73:F73"/>
    <mergeCell ref="D74:F74"/>
    <mergeCell ref="D75:F75"/>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I35"/>
  <sheetViews>
    <sheetView view="pageBreakPreview" zoomScale="87" zoomScaleNormal="100" zoomScaleSheetLayoutView="87" workbookViewId="0">
      <selection activeCell="O4" sqref="O4"/>
    </sheetView>
  </sheetViews>
  <sheetFormatPr defaultRowHeight="12.75"/>
  <cols>
    <col min="1" max="1" width="16.83203125" customWidth="1"/>
    <col min="2" max="6" width="12.83203125" style="3" customWidth="1"/>
    <col min="7" max="7" width="23.5" customWidth="1"/>
  </cols>
  <sheetData>
    <row r="2" spans="1:9" ht="15.75">
      <c r="G2" s="3" t="s">
        <v>47</v>
      </c>
    </row>
    <row r="3" spans="1:9" ht="110.25" customHeight="1" thickBot="1">
      <c r="A3" s="187" t="s">
        <v>126</v>
      </c>
      <c r="B3" s="188"/>
      <c r="C3" s="188"/>
      <c r="D3" s="188"/>
      <c r="E3" s="188"/>
      <c r="F3" s="188"/>
      <c r="G3" s="189"/>
    </row>
    <row r="4" spans="1:9" ht="23.25" customHeight="1" thickBot="1">
      <c r="A4" s="190" t="s">
        <v>88</v>
      </c>
      <c r="B4" s="191"/>
      <c r="C4" s="191"/>
      <c r="D4" s="191"/>
      <c r="E4" s="191"/>
      <c r="F4" s="191"/>
      <c r="G4" s="192"/>
    </row>
    <row r="5" spans="1:9" ht="63" customHeight="1" thickBot="1">
      <c r="A5" s="88" t="s">
        <v>82</v>
      </c>
      <c r="B5" s="89" t="s">
        <v>74</v>
      </c>
      <c r="C5" s="89" t="s">
        <v>61</v>
      </c>
      <c r="D5" s="89" t="s">
        <v>75</v>
      </c>
      <c r="E5" s="89" t="s">
        <v>62</v>
      </c>
      <c r="F5" s="89" t="s">
        <v>63</v>
      </c>
      <c r="G5" s="90" t="s">
        <v>89</v>
      </c>
    </row>
    <row r="6" spans="1:9" ht="18" customHeight="1">
      <c r="A6" s="76" t="s">
        <v>48</v>
      </c>
      <c r="B6" s="77">
        <v>78.242744909411641</v>
      </c>
      <c r="C6" s="77">
        <v>56.116722783389477</v>
      </c>
      <c r="D6" s="78">
        <v>65.095398428731798</v>
      </c>
      <c r="E6" s="79">
        <v>67.340067340067378</v>
      </c>
      <c r="F6" s="79">
        <v>101.01010101010102</v>
      </c>
      <c r="G6" s="196"/>
      <c r="I6">
        <f>AVERAGE(B6:F6)*105*0.99/100</f>
        <v>76.466666666666711</v>
      </c>
    </row>
    <row r="7" spans="1:9" ht="18" customHeight="1">
      <c r="A7" s="80" t="s">
        <v>49</v>
      </c>
      <c r="B7" s="41">
        <v>71.684587813620084</v>
      </c>
      <c r="C7" s="41">
        <v>83.632019115890088</v>
      </c>
      <c r="D7" s="47">
        <v>90.148799826219189</v>
      </c>
      <c r="E7" s="43">
        <v>101.01010101010104</v>
      </c>
      <c r="F7" s="43">
        <v>100.23429378268084</v>
      </c>
      <c r="G7" s="197"/>
      <c r="I7">
        <f t="shared" ref="I7:I17" si="0">AVERAGE(B7:F7)*105*0.99/100</f>
        <v>92.870967741935488</v>
      </c>
    </row>
    <row r="8" spans="1:9" ht="18" customHeight="1">
      <c r="A8" s="80" t="s">
        <v>50</v>
      </c>
      <c r="B8" s="41">
        <v>94.340227673561017</v>
      </c>
      <c r="C8" s="41">
        <v>101.01010101010102</v>
      </c>
      <c r="D8" s="47">
        <v>74.394741061407771</v>
      </c>
      <c r="E8" s="43">
        <v>77.441077441077496</v>
      </c>
      <c r="F8" s="43">
        <v>100.04810004810001</v>
      </c>
      <c r="G8" s="197"/>
      <c r="I8">
        <f t="shared" si="0"/>
        <v>92.980000000000018</v>
      </c>
    </row>
    <row r="9" spans="1:9" ht="18" customHeight="1">
      <c r="A9" s="80" t="s">
        <v>51</v>
      </c>
      <c r="B9" s="41">
        <v>99.923970891712855</v>
      </c>
      <c r="C9" s="41">
        <v>101.01010101010104</v>
      </c>
      <c r="D9" s="47">
        <v>100.54461667364895</v>
      </c>
      <c r="E9" s="43">
        <v>101.01010101010104</v>
      </c>
      <c r="F9" s="43">
        <v>100.04810004810001</v>
      </c>
      <c r="G9" s="197"/>
      <c r="I9">
        <f t="shared" si="0"/>
        <v>104.47741935483873</v>
      </c>
    </row>
    <row r="10" spans="1:9" ht="18" customHeight="1">
      <c r="A10" s="80" t="s">
        <v>52</v>
      </c>
      <c r="B10" s="41">
        <v>101.01010101010104</v>
      </c>
      <c r="C10" s="41">
        <v>101.01010101010104</v>
      </c>
      <c r="D10" s="47">
        <v>101.01010101010104</v>
      </c>
      <c r="E10" s="43">
        <v>101.01010101010104</v>
      </c>
      <c r="F10" s="43">
        <v>97.875839811323644</v>
      </c>
      <c r="G10" s="197"/>
      <c r="I10">
        <f t="shared" si="0"/>
        <v>104.3483870967742</v>
      </c>
    </row>
    <row r="11" spans="1:9" ht="18" customHeight="1">
      <c r="A11" s="80" t="s">
        <v>53</v>
      </c>
      <c r="B11" s="41">
        <v>101.01010101010102</v>
      </c>
      <c r="C11" s="41">
        <v>101.01010101010102</v>
      </c>
      <c r="D11" s="47">
        <v>101.01010101010102</v>
      </c>
      <c r="E11" s="43">
        <v>101.01010101010102</v>
      </c>
      <c r="F11" s="43">
        <v>100.04810004810001</v>
      </c>
      <c r="G11" s="197"/>
      <c r="I11">
        <f t="shared" si="0"/>
        <v>104.8</v>
      </c>
    </row>
    <row r="12" spans="1:9" ht="18" customHeight="1">
      <c r="A12" s="80" t="s">
        <v>54</v>
      </c>
      <c r="B12" s="41">
        <v>101.01010101010104</v>
      </c>
      <c r="C12" s="41">
        <v>101.01010101010104</v>
      </c>
      <c r="D12" s="47">
        <v>101.01010101010104</v>
      </c>
      <c r="E12" s="43">
        <v>101.01010101010104</v>
      </c>
      <c r="F12" s="43">
        <v>100.04810004810001</v>
      </c>
      <c r="G12" s="197"/>
      <c r="I12">
        <f t="shared" si="0"/>
        <v>104.80000000000001</v>
      </c>
    </row>
    <row r="13" spans="1:9" ht="18" customHeight="1">
      <c r="A13" s="80" t="s">
        <v>55</v>
      </c>
      <c r="B13" s="41">
        <v>86.419753086419789</v>
      </c>
      <c r="C13" s="41">
        <v>79.685746352413091</v>
      </c>
      <c r="D13" s="47">
        <v>101.01010101010102</v>
      </c>
      <c r="E13" s="43">
        <v>101.01010101010102</v>
      </c>
      <c r="F13" s="43">
        <v>100.04810004810001</v>
      </c>
      <c r="G13" s="197"/>
      <c r="I13">
        <f t="shared" si="0"/>
        <v>97.333333333333357</v>
      </c>
    </row>
    <row r="14" spans="1:9" ht="18" customHeight="1">
      <c r="A14" s="80" t="s">
        <v>56</v>
      </c>
      <c r="B14" s="41">
        <v>76.029108287172818</v>
      </c>
      <c r="C14" s="41">
        <v>95.579450418160107</v>
      </c>
      <c r="D14" s="47">
        <v>73.856848050396479</v>
      </c>
      <c r="E14" s="43">
        <v>68.426197458455562</v>
      </c>
      <c r="F14" s="43">
        <v>100.04810004810001</v>
      </c>
      <c r="G14" s="197"/>
      <c r="I14">
        <f t="shared" si="0"/>
        <v>86.058064516129051</v>
      </c>
    </row>
    <row r="15" spans="1:9" ht="18" customHeight="1">
      <c r="A15" s="80" t="s">
        <v>57</v>
      </c>
      <c r="B15" s="41">
        <v>101.01010101010104</v>
      </c>
      <c r="C15" s="41">
        <v>89.062669707831006</v>
      </c>
      <c r="D15" s="47">
        <v>98.837840773324672</v>
      </c>
      <c r="E15" s="43">
        <v>78.201368523949171</v>
      </c>
      <c r="F15" s="43">
        <v>86.331828267312162</v>
      </c>
      <c r="G15" s="197"/>
      <c r="I15">
        <f t="shared" si="0"/>
        <v>94.270967741935493</v>
      </c>
    </row>
    <row r="16" spans="1:9" ht="18" customHeight="1">
      <c r="A16" s="80" t="s">
        <v>58</v>
      </c>
      <c r="B16" s="41">
        <v>101.01010101010102</v>
      </c>
      <c r="C16" s="41">
        <v>78.162578162578157</v>
      </c>
      <c r="D16" s="47">
        <v>68.542568542568588</v>
      </c>
      <c r="E16" s="43">
        <v>94.043887147335425</v>
      </c>
      <c r="F16" s="43">
        <v>74.452003023431615</v>
      </c>
      <c r="G16" s="197"/>
      <c r="I16">
        <f t="shared" si="0"/>
        <v>86.530295566502488</v>
      </c>
    </row>
    <row r="17" spans="1:9" ht="18" customHeight="1" thickBot="1">
      <c r="A17" s="81" t="s">
        <v>59</v>
      </c>
      <c r="B17" s="42">
        <v>101.01010101010104</v>
      </c>
      <c r="C17" s="42">
        <v>101.01010101010104</v>
      </c>
      <c r="D17" s="48">
        <v>101.01010101010104</v>
      </c>
      <c r="E17" s="82">
        <v>80.373628760725538</v>
      </c>
      <c r="F17" s="82">
        <v>100.97906872100424</v>
      </c>
      <c r="G17" s="198"/>
      <c r="I17">
        <f t="shared" si="0"/>
        <v>100.70322580645163</v>
      </c>
    </row>
    <row r="18" spans="1:9" ht="18" customHeight="1" thickBot="1">
      <c r="A18" s="83" t="s">
        <v>60</v>
      </c>
      <c r="B18" s="84">
        <f t="shared" ref="B18" si="1">(B6*30+B7*31+B8*30+B9*31+B10*31+B11*30+B12*31+B13*30+B14*31+B15*31+B16*28+B17*31)/(30+31+30+31+31+30+31+30+31+31+28+31)</f>
        <v>92.686815974487217</v>
      </c>
      <c r="C18" s="84">
        <f t="shared" ref="C18:F18" si="2">(C6*30+C7*31+C8*30+C9*31+C10*31+C11*30+C12*31+C13*30+C14*31+C15*31+C16*28+C17*31)/(30+31+30+31+31+30+31+30+31+31+28+31)</f>
        <v>90.862967575296366</v>
      </c>
      <c r="D18" s="85">
        <f t="shared" si="2"/>
        <v>89.927322804035157</v>
      </c>
      <c r="E18" s="86">
        <f t="shared" ref="E18" si="3">(E6*30+E7*31+E8*30+E9*31+E10*31+E11*30+E12*31+E13*30+E14*31+E15*31+E16*29+E17*31)/(30+31+30+31+31+30+31+30+31+31+29+31)</f>
        <v>89.326783315854385</v>
      </c>
      <c r="F18" s="85">
        <f t="shared" si="2"/>
        <v>96.909077730995534</v>
      </c>
      <c r="G18" s="87"/>
    </row>
    <row r="19" spans="1:9" ht="15">
      <c r="A19" s="74"/>
      <c r="B19" s="75"/>
      <c r="C19" s="75"/>
      <c r="D19" s="75"/>
      <c r="E19" s="75"/>
      <c r="F19" s="75"/>
    </row>
    <row r="20" spans="1:9" ht="24" customHeight="1">
      <c r="A20" s="193" t="s">
        <v>90</v>
      </c>
      <c r="B20" s="194"/>
      <c r="C20" s="194"/>
      <c r="D20" s="194"/>
      <c r="E20" s="194"/>
      <c r="F20" s="194"/>
      <c r="G20" s="195"/>
    </row>
    <row r="21" spans="1:9" ht="63" customHeight="1">
      <c r="A21" s="37" t="s">
        <v>82</v>
      </c>
      <c r="B21" s="37" t="s">
        <v>74</v>
      </c>
      <c r="C21" s="37" t="s">
        <v>61</v>
      </c>
      <c r="D21" s="37" t="s">
        <v>75</v>
      </c>
      <c r="E21" s="37" t="s">
        <v>62</v>
      </c>
      <c r="F21" s="37" t="s">
        <v>63</v>
      </c>
      <c r="G21" s="38" t="s">
        <v>91</v>
      </c>
    </row>
    <row r="22" spans="1:9" ht="18" customHeight="1">
      <c r="A22" s="36" t="s">
        <v>48</v>
      </c>
      <c r="B22" s="35"/>
      <c r="C22" s="35"/>
      <c r="D22" s="35"/>
      <c r="E22" s="35"/>
      <c r="F22" s="35"/>
      <c r="G22" s="28"/>
    </row>
    <row r="23" spans="1:9" ht="18" customHeight="1">
      <c r="A23" s="36" t="s">
        <v>49</v>
      </c>
      <c r="B23" s="35"/>
      <c r="C23" s="35"/>
      <c r="D23" s="35"/>
      <c r="E23" s="35"/>
      <c r="F23" s="35"/>
      <c r="G23" s="28"/>
    </row>
    <row r="24" spans="1:9" ht="18" customHeight="1">
      <c r="A24" s="36" t="s">
        <v>50</v>
      </c>
      <c r="B24" s="35"/>
      <c r="C24" s="35"/>
      <c r="D24" s="35"/>
      <c r="E24" s="35"/>
      <c r="F24" s="35"/>
      <c r="G24" s="28"/>
    </row>
    <row r="25" spans="1:9" ht="18" customHeight="1">
      <c r="A25" s="36" t="s">
        <v>51</v>
      </c>
      <c r="B25" s="35"/>
      <c r="C25" s="35"/>
      <c r="D25" s="35"/>
      <c r="E25" s="35"/>
      <c r="F25" s="35"/>
      <c r="G25" s="28"/>
    </row>
    <row r="26" spans="1:9" ht="18" customHeight="1">
      <c r="A26" s="36" t="s">
        <v>52</v>
      </c>
      <c r="B26" s="35"/>
      <c r="C26" s="35"/>
      <c r="D26" s="35"/>
      <c r="E26" s="35"/>
      <c r="F26" s="35"/>
      <c r="G26" s="28"/>
    </row>
    <row r="27" spans="1:9" ht="18" customHeight="1">
      <c r="A27" s="36" t="s">
        <v>53</v>
      </c>
      <c r="B27" s="35"/>
      <c r="C27" s="35"/>
      <c r="D27" s="35"/>
      <c r="E27" s="35"/>
      <c r="F27" s="35"/>
      <c r="G27" s="28"/>
    </row>
    <row r="28" spans="1:9" ht="18" customHeight="1">
      <c r="A28" s="36" t="s">
        <v>54</v>
      </c>
      <c r="B28" s="35"/>
      <c r="C28" s="35"/>
      <c r="D28" s="35"/>
      <c r="E28" s="35"/>
      <c r="F28" s="35"/>
      <c r="G28" s="28"/>
    </row>
    <row r="29" spans="1:9" ht="18" customHeight="1">
      <c r="A29" s="36" t="s">
        <v>55</v>
      </c>
      <c r="B29" s="35"/>
      <c r="C29" s="35"/>
      <c r="D29" s="35"/>
      <c r="E29" s="35"/>
      <c r="F29" s="35"/>
      <c r="G29" s="28"/>
    </row>
    <row r="30" spans="1:9" ht="18" customHeight="1">
      <c r="A30" s="36" t="s">
        <v>56</v>
      </c>
      <c r="B30" s="35"/>
      <c r="C30" s="35"/>
      <c r="D30" s="35"/>
      <c r="E30" s="35"/>
      <c r="F30" s="35"/>
      <c r="G30" s="28"/>
    </row>
    <row r="31" spans="1:9" ht="18" customHeight="1">
      <c r="A31" s="36" t="s">
        <v>57</v>
      </c>
      <c r="B31" s="35"/>
      <c r="C31" s="35"/>
      <c r="D31" s="35"/>
      <c r="E31" s="35"/>
      <c r="F31" s="35"/>
      <c r="G31" s="28"/>
    </row>
    <row r="32" spans="1:9" ht="18" customHeight="1">
      <c r="A32" s="36" t="s">
        <v>58</v>
      </c>
      <c r="B32" s="35"/>
      <c r="C32" s="35"/>
      <c r="D32" s="35"/>
      <c r="E32" s="35"/>
      <c r="F32" s="35"/>
      <c r="G32" s="28"/>
    </row>
    <row r="33" spans="1:7" ht="18" customHeight="1">
      <c r="A33" s="36" t="s">
        <v>59</v>
      </c>
      <c r="B33" s="35"/>
      <c r="C33" s="35"/>
      <c r="D33" s="35"/>
      <c r="E33" s="35"/>
      <c r="F33" s="35"/>
      <c r="G33" s="28"/>
    </row>
    <row r="34" spans="1:7" ht="18" customHeight="1">
      <c r="A34" s="36" t="s">
        <v>60</v>
      </c>
      <c r="B34" s="35"/>
      <c r="C34" s="35"/>
      <c r="D34" s="35"/>
      <c r="E34" s="35"/>
      <c r="F34" s="35"/>
      <c r="G34" s="28"/>
    </row>
    <row r="35" spans="1:7">
      <c r="A35" s="3"/>
    </row>
  </sheetData>
  <mergeCells count="4">
    <mergeCell ref="A3:G3"/>
    <mergeCell ref="A4:G4"/>
    <mergeCell ref="A20:G20"/>
    <mergeCell ref="G6:G17"/>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Q71"/>
  <sheetViews>
    <sheetView view="pageBreakPreview" zoomScaleNormal="100" zoomScaleSheetLayoutView="100" workbookViewId="0">
      <selection activeCell="E59" sqref="E59:H59"/>
    </sheetView>
  </sheetViews>
  <sheetFormatPr defaultRowHeight="12.75"/>
  <cols>
    <col min="1" max="1" width="5.83203125" style="49" customWidth="1"/>
    <col min="2" max="2" width="35.6640625" style="50" customWidth="1"/>
    <col min="3" max="15" width="11.83203125" style="50" customWidth="1"/>
    <col min="16" max="16384" width="9.33203125" style="50"/>
  </cols>
  <sheetData>
    <row r="1" spans="1:17" ht="15.75">
      <c r="A1" s="92"/>
      <c r="B1" s="93"/>
      <c r="C1" s="93"/>
      <c r="D1" s="93"/>
      <c r="E1" s="93"/>
      <c r="F1" s="93"/>
      <c r="G1" s="93"/>
      <c r="H1" s="93"/>
      <c r="I1" s="93"/>
      <c r="J1" s="93"/>
      <c r="K1" s="93"/>
      <c r="L1" s="93"/>
      <c r="M1" s="93"/>
      <c r="N1" s="51" t="s">
        <v>125</v>
      </c>
      <c r="O1" s="93"/>
    </row>
    <row r="2" spans="1:17" ht="15.75">
      <c r="A2" s="92"/>
      <c r="B2" s="93"/>
      <c r="C2" s="93"/>
      <c r="D2" s="93"/>
      <c r="E2" s="93"/>
      <c r="F2" s="93"/>
      <c r="G2" s="93"/>
      <c r="H2" s="93"/>
      <c r="I2" s="93"/>
      <c r="J2" s="93"/>
      <c r="K2" s="93"/>
      <c r="L2" s="93"/>
      <c r="M2" s="93"/>
      <c r="N2" s="51"/>
      <c r="O2" s="93"/>
    </row>
    <row r="3" spans="1:17" ht="20.100000000000001" customHeight="1">
      <c r="A3" s="201" t="s">
        <v>101</v>
      </c>
      <c r="B3" s="201"/>
      <c r="C3" s="202" t="s">
        <v>130</v>
      </c>
      <c r="D3" s="203"/>
      <c r="E3" s="203"/>
      <c r="F3" s="203"/>
      <c r="G3" s="203"/>
      <c r="H3" s="203"/>
      <c r="I3" s="203"/>
      <c r="J3" s="203"/>
      <c r="K3" s="203"/>
      <c r="L3" s="203"/>
      <c r="M3" s="203"/>
      <c r="N3" s="203"/>
      <c r="O3" s="204"/>
    </row>
    <row r="4" spans="1:17" ht="20.100000000000001" customHeight="1">
      <c r="A4" s="201" t="s">
        <v>102</v>
      </c>
      <c r="B4" s="201"/>
      <c r="C4" s="202" t="s">
        <v>129</v>
      </c>
      <c r="D4" s="203"/>
      <c r="E4" s="203"/>
      <c r="F4" s="203"/>
      <c r="G4" s="203"/>
      <c r="H4" s="203"/>
      <c r="I4" s="203"/>
      <c r="J4" s="203"/>
      <c r="K4" s="203"/>
      <c r="L4" s="203"/>
      <c r="M4" s="203"/>
      <c r="N4" s="203"/>
      <c r="O4" s="204"/>
    </row>
    <row r="5" spans="1:17" ht="20.100000000000001" customHeight="1">
      <c r="A5" s="201" t="s">
        <v>103</v>
      </c>
      <c r="B5" s="201"/>
      <c r="C5" s="202" t="s">
        <v>137</v>
      </c>
      <c r="D5" s="203"/>
      <c r="E5" s="203"/>
      <c r="F5" s="203"/>
      <c r="G5" s="203"/>
      <c r="H5" s="203"/>
      <c r="I5" s="203"/>
      <c r="J5" s="203"/>
      <c r="K5" s="203"/>
      <c r="L5" s="203"/>
      <c r="M5" s="203"/>
      <c r="N5" s="203"/>
      <c r="O5" s="204"/>
    </row>
    <row r="6" spans="1:17" ht="20.100000000000001" customHeight="1">
      <c r="A6" s="199" t="s">
        <v>104</v>
      </c>
      <c r="B6" s="200"/>
      <c r="C6" s="200"/>
      <c r="D6" s="200"/>
      <c r="E6" s="200"/>
      <c r="F6" s="94"/>
      <c r="G6" s="94"/>
      <c r="H6" s="94"/>
      <c r="I6" s="94" t="s">
        <v>138</v>
      </c>
      <c r="J6" s="94"/>
      <c r="K6" s="94"/>
      <c r="L6" s="94"/>
      <c r="M6" s="94"/>
      <c r="N6" s="94"/>
      <c r="O6" s="95"/>
    </row>
    <row r="7" spans="1:17" ht="20.100000000000001" customHeight="1">
      <c r="A7" s="201" t="s">
        <v>105</v>
      </c>
      <c r="B7" s="201"/>
      <c r="C7" s="202" t="s">
        <v>139</v>
      </c>
      <c r="D7" s="203"/>
      <c r="E7" s="203"/>
      <c r="F7" s="203"/>
      <c r="G7" s="203"/>
      <c r="H7" s="203"/>
      <c r="I7" s="203"/>
      <c r="J7" s="203"/>
      <c r="K7" s="203"/>
      <c r="L7" s="203"/>
      <c r="M7" s="203"/>
      <c r="N7" s="203"/>
      <c r="O7" s="204"/>
    </row>
    <row r="8" spans="1:17" ht="20.100000000000001" customHeight="1">
      <c r="A8" s="201" t="s">
        <v>106</v>
      </c>
      <c r="B8" s="201"/>
      <c r="C8" s="205">
        <v>30042</v>
      </c>
      <c r="D8" s="206"/>
      <c r="E8" s="206"/>
      <c r="F8" s="206"/>
      <c r="G8" s="206"/>
      <c r="H8" s="206"/>
      <c r="I8" s="206"/>
      <c r="J8" s="206"/>
      <c r="K8" s="206"/>
      <c r="L8" s="206"/>
      <c r="M8" s="206"/>
      <c r="N8" s="206"/>
      <c r="O8" s="207"/>
    </row>
    <row r="9" spans="1:17" ht="20.100000000000001" customHeight="1">
      <c r="A9" s="96"/>
      <c r="B9" s="97"/>
      <c r="C9" s="98" t="s">
        <v>92</v>
      </c>
      <c r="D9" s="98" t="s">
        <v>93</v>
      </c>
      <c r="E9" s="98" t="s">
        <v>94</v>
      </c>
      <c r="F9" s="98" t="s">
        <v>95</v>
      </c>
      <c r="G9" s="98" t="s">
        <v>96</v>
      </c>
      <c r="H9" s="98" t="s">
        <v>97</v>
      </c>
      <c r="I9" s="98" t="s">
        <v>98</v>
      </c>
      <c r="J9" s="98" t="s">
        <v>99</v>
      </c>
      <c r="K9" s="98" t="s">
        <v>74</v>
      </c>
      <c r="L9" s="98" t="s">
        <v>61</v>
      </c>
      <c r="M9" s="98" t="s">
        <v>75</v>
      </c>
      <c r="N9" s="98" t="s">
        <v>62</v>
      </c>
      <c r="O9" s="98" t="s">
        <v>63</v>
      </c>
    </row>
    <row r="10" spans="1:17" s="119" customFormat="1" ht="20.100000000000001" customHeight="1">
      <c r="A10" s="117">
        <v>1</v>
      </c>
      <c r="B10" s="118" t="s">
        <v>153</v>
      </c>
      <c r="C10" s="101">
        <v>90.057000000000002</v>
      </c>
      <c r="D10" s="101">
        <v>91.98</v>
      </c>
      <c r="E10" s="101">
        <v>91.979931506849326</v>
      </c>
      <c r="F10" s="101">
        <v>90.201308743169406</v>
      </c>
      <c r="G10" s="101">
        <v>87.52</v>
      </c>
      <c r="H10" s="101">
        <v>70.9972602739726</v>
      </c>
      <c r="I10" s="101">
        <v>76.265753424657532</v>
      </c>
      <c r="J10" s="101">
        <v>80.117215121160882</v>
      </c>
      <c r="K10" s="101">
        <v>92.686815974487217</v>
      </c>
      <c r="L10" s="101">
        <v>90.862967575296366</v>
      </c>
      <c r="M10" s="101">
        <v>89.927322804035157</v>
      </c>
      <c r="N10" s="101">
        <v>89.326783315854385</v>
      </c>
      <c r="O10" s="101">
        <v>96.909077730995534</v>
      </c>
    </row>
    <row r="11" spans="1:17" s="119" customFormat="1" ht="20.100000000000001" customHeight="1">
      <c r="A11" s="117">
        <v>2</v>
      </c>
      <c r="B11" s="120" t="s">
        <v>107</v>
      </c>
      <c r="C11" s="126"/>
      <c r="D11" s="126"/>
      <c r="E11" s="126"/>
      <c r="F11" s="126"/>
      <c r="G11" s="126"/>
      <c r="H11" s="126"/>
      <c r="I11" s="126"/>
      <c r="J11" s="126"/>
      <c r="K11" s="126"/>
      <c r="L11" s="126"/>
      <c r="M11" s="126"/>
      <c r="N11" s="126"/>
      <c r="O11" s="126"/>
    </row>
    <row r="12" spans="1:17" s="119" customFormat="1" ht="20.100000000000001" customHeight="1">
      <c r="A12" s="117">
        <v>3</v>
      </c>
      <c r="B12" s="120" t="s">
        <v>108</v>
      </c>
      <c r="C12" s="101">
        <v>611.19578200000149</v>
      </c>
      <c r="D12" s="101">
        <v>570.88211650000017</v>
      </c>
      <c r="E12" s="101">
        <v>461.06597000000119</v>
      </c>
      <c r="F12" s="104">
        <v>589.74635250000108</v>
      </c>
      <c r="G12" s="101">
        <v>489.66335250000003</v>
      </c>
      <c r="H12" s="101">
        <v>373.21639900000002</v>
      </c>
      <c r="I12" s="101">
        <v>590.74981599999978</v>
      </c>
      <c r="J12" s="101">
        <v>508.74061600000016</v>
      </c>
      <c r="K12" s="101">
        <v>557.4748189825001</v>
      </c>
      <c r="L12" s="101">
        <v>614.04795999999999</v>
      </c>
      <c r="M12" s="101">
        <v>353.7265444009999</v>
      </c>
      <c r="N12" s="101">
        <v>517.28535126399993</v>
      </c>
      <c r="O12" s="101">
        <v>715.25299999999993</v>
      </c>
    </row>
    <row r="13" spans="1:17" s="119" customFormat="1" ht="20.100000000000001" customHeight="1">
      <c r="A13" s="117">
        <v>4</v>
      </c>
      <c r="B13" s="120" t="s">
        <v>109</v>
      </c>
      <c r="C13" s="127"/>
      <c r="D13" s="127"/>
      <c r="E13" s="127"/>
      <c r="F13" s="127"/>
      <c r="G13" s="121"/>
      <c r="H13" s="121"/>
      <c r="I13" s="121"/>
      <c r="J13" s="121"/>
      <c r="K13" s="121"/>
      <c r="L13" s="122"/>
      <c r="M13" s="122"/>
      <c r="N13" s="122"/>
      <c r="O13" s="122"/>
    </row>
    <row r="14" spans="1:17" s="119" customFormat="1" ht="20.100000000000001" customHeight="1">
      <c r="A14" s="117">
        <v>5</v>
      </c>
      <c r="B14" s="120" t="s">
        <v>110</v>
      </c>
      <c r="C14" s="101">
        <v>629.66999999999996</v>
      </c>
      <c r="D14" s="101">
        <v>586.12</v>
      </c>
      <c r="E14" s="101">
        <v>475.43</v>
      </c>
      <c r="F14" s="101">
        <v>604.476</v>
      </c>
      <c r="G14" s="106">
        <v>498.11</v>
      </c>
      <c r="H14" s="106">
        <v>380.9</v>
      </c>
      <c r="I14" s="106">
        <v>605</v>
      </c>
      <c r="J14" s="106">
        <v>523.40690000000006</v>
      </c>
      <c r="K14" s="106">
        <v>580.56000000000006</v>
      </c>
      <c r="L14" s="101">
        <v>639.83999999999992</v>
      </c>
      <c r="M14" s="101">
        <v>372.47330750000009</v>
      </c>
      <c r="N14" s="101">
        <v>536.60536499999989</v>
      </c>
      <c r="O14" s="101">
        <v>741.07479999999998</v>
      </c>
      <c r="Q14" s="123">
        <f>16.7/L14</f>
        <v>2.6100275068767192E-2</v>
      </c>
    </row>
    <row r="15" spans="1:17" ht="33.75" customHeight="1">
      <c r="A15" s="99">
        <v>6</v>
      </c>
      <c r="B15" s="100" t="s">
        <v>154</v>
      </c>
      <c r="C15" s="209" t="s">
        <v>147</v>
      </c>
      <c r="D15" s="210"/>
      <c r="E15" s="210"/>
      <c r="F15" s="210"/>
      <c r="G15" s="210"/>
      <c r="H15" s="210"/>
      <c r="I15" s="210"/>
      <c r="J15" s="210"/>
      <c r="K15" s="210"/>
      <c r="L15" s="210"/>
      <c r="M15" s="210"/>
      <c r="N15" s="210"/>
      <c r="O15" s="211"/>
    </row>
    <row r="16" spans="1:17" ht="17.25" customHeight="1">
      <c r="A16" s="99">
        <v>7</v>
      </c>
      <c r="B16" s="102" t="s">
        <v>111</v>
      </c>
      <c r="C16" s="212"/>
      <c r="D16" s="213"/>
      <c r="E16" s="213"/>
      <c r="F16" s="213"/>
      <c r="G16" s="213"/>
      <c r="H16" s="213"/>
      <c r="I16" s="213"/>
      <c r="J16" s="213"/>
      <c r="K16" s="213"/>
      <c r="L16" s="213"/>
      <c r="M16" s="213"/>
      <c r="N16" s="213"/>
      <c r="O16" s="214"/>
    </row>
    <row r="17" spans="1:15" ht="32.25" customHeight="1">
      <c r="A17" s="99">
        <v>8</v>
      </c>
      <c r="B17" s="100" t="s">
        <v>155</v>
      </c>
      <c r="C17" s="212"/>
      <c r="D17" s="213"/>
      <c r="E17" s="213"/>
      <c r="F17" s="213"/>
      <c r="G17" s="213"/>
      <c r="H17" s="213"/>
      <c r="I17" s="213"/>
      <c r="J17" s="213"/>
      <c r="K17" s="213"/>
      <c r="L17" s="213"/>
      <c r="M17" s="213"/>
      <c r="N17" s="213"/>
      <c r="O17" s="214"/>
    </row>
    <row r="18" spans="1:15" ht="31.5" customHeight="1">
      <c r="A18" s="99">
        <v>9</v>
      </c>
      <c r="B18" s="100" t="s">
        <v>156</v>
      </c>
      <c r="C18" s="212"/>
      <c r="D18" s="213"/>
      <c r="E18" s="213"/>
      <c r="F18" s="213"/>
      <c r="G18" s="213"/>
      <c r="H18" s="213"/>
      <c r="I18" s="213"/>
      <c r="J18" s="213"/>
      <c r="K18" s="213"/>
      <c r="L18" s="213"/>
      <c r="M18" s="213"/>
      <c r="N18" s="213"/>
      <c r="O18" s="214"/>
    </row>
    <row r="19" spans="1:15" ht="31.5" customHeight="1">
      <c r="A19" s="99">
        <v>10</v>
      </c>
      <c r="B19" s="100" t="s">
        <v>157</v>
      </c>
      <c r="C19" s="212"/>
      <c r="D19" s="213"/>
      <c r="E19" s="213"/>
      <c r="F19" s="213"/>
      <c r="G19" s="213"/>
      <c r="H19" s="213"/>
      <c r="I19" s="213"/>
      <c r="J19" s="213"/>
      <c r="K19" s="213"/>
      <c r="L19" s="213"/>
      <c r="M19" s="213"/>
      <c r="N19" s="213"/>
      <c r="O19" s="214"/>
    </row>
    <row r="20" spans="1:15" ht="48" customHeight="1">
      <c r="A20" s="99">
        <v>11</v>
      </c>
      <c r="B20" s="100" t="s">
        <v>158</v>
      </c>
      <c r="C20" s="212"/>
      <c r="D20" s="213"/>
      <c r="E20" s="213"/>
      <c r="F20" s="213"/>
      <c r="G20" s="213"/>
      <c r="H20" s="213"/>
      <c r="I20" s="213"/>
      <c r="J20" s="213"/>
      <c r="K20" s="213"/>
      <c r="L20" s="213"/>
      <c r="M20" s="213"/>
      <c r="N20" s="213"/>
      <c r="O20" s="214"/>
    </row>
    <row r="21" spans="1:15" ht="31.5" customHeight="1">
      <c r="A21" s="99">
        <v>12</v>
      </c>
      <c r="B21" s="100" t="s">
        <v>159</v>
      </c>
      <c r="C21" s="212"/>
      <c r="D21" s="213"/>
      <c r="E21" s="213"/>
      <c r="F21" s="213"/>
      <c r="G21" s="213"/>
      <c r="H21" s="213"/>
      <c r="I21" s="213"/>
      <c r="J21" s="213"/>
      <c r="K21" s="213"/>
      <c r="L21" s="213"/>
      <c r="M21" s="213"/>
      <c r="N21" s="213"/>
      <c r="O21" s="214"/>
    </row>
    <row r="22" spans="1:15" ht="18.75" customHeight="1">
      <c r="A22" s="99">
        <v>13</v>
      </c>
      <c r="B22" s="102" t="s">
        <v>112</v>
      </c>
      <c r="C22" s="212"/>
      <c r="D22" s="213"/>
      <c r="E22" s="213"/>
      <c r="F22" s="213"/>
      <c r="G22" s="213"/>
      <c r="H22" s="213"/>
      <c r="I22" s="213"/>
      <c r="J22" s="213"/>
      <c r="K22" s="213"/>
      <c r="L22" s="213"/>
      <c r="M22" s="213"/>
      <c r="N22" s="213"/>
      <c r="O22" s="214"/>
    </row>
    <row r="23" spans="1:15" ht="33.75" customHeight="1">
      <c r="A23" s="99">
        <v>14</v>
      </c>
      <c r="B23" s="100" t="s">
        <v>160</v>
      </c>
      <c r="C23" s="212"/>
      <c r="D23" s="213"/>
      <c r="E23" s="213"/>
      <c r="F23" s="213"/>
      <c r="G23" s="213"/>
      <c r="H23" s="213"/>
      <c r="I23" s="213"/>
      <c r="J23" s="213"/>
      <c r="K23" s="213"/>
      <c r="L23" s="213"/>
      <c r="M23" s="213"/>
      <c r="N23" s="213"/>
      <c r="O23" s="214"/>
    </row>
    <row r="24" spans="1:15" ht="30" customHeight="1">
      <c r="A24" s="99">
        <v>15</v>
      </c>
      <c r="B24" s="100" t="s">
        <v>161</v>
      </c>
      <c r="C24" s="212"/>
      <c r="D24" s="213"/>
      <c r="E24" s="213"/>
      <c r="F24" s="213"/>
      <c r="G24" s="213"/>
      <c r="H24" s="213"/>
      <c r="I24" s="213"/>
      <c r="J24" s="213"/>
      <c r="K24" s="213"/>
      <c r="L24" s="213"/>
      <c r="M24" s="213"/>
      <c r="N24" s="213"/>
      <c r="O24" s="214"/>
    </row>
    <row r="25" spans="1:15" ht="48.75" customHeight="1">
      <c r="A25" s="99">
        <v>16</v>
      </c>
      <c r="B25" s="100" t="s">
        <v>162</v>
      </c>
      <c r="C25" s="212"/>
      <c r="D25" s="213"/>
      <c r="E25" s="213"/>
      <c r="F25" s="213"/>
      <c r="G25" s="213"/>
      <c r="H25" s="213"/>
      <c r="I25" s="213"/>
      <c r="J25" s="213"/>
      <c r="K25" s="213"/>
      <c r="L25" s="213"/>
      <c r="M25" s="213"/>
      <c r="N25" s="213"/>
      <c r="O25" s="214"/>
    </row>
    <row r="26" spans="1:15" ht="31.5" customHeight="1">
      <c r="A26" s="99">
        <v>17</v>
      </c>
      <c r="B26" s="100" t="s">
        <v>163</v>
      </c>
      <c r="C26" s="212"/>
      <c r="D26" s="213"/>
      <c r="E26" s="213"/>
      <c r="F26" s="213"/>
      <c r="G26" s="213"/>
      <c r="H26" s="213"/>
      <c r="I26" s="213"/>
      <c r="J26" s="213"/>
      <c r="K26" s="213"/>
      <c r="L26" s="213"/>
      <c r="M26" s="213"/>
      <c r="N26" s="213"/>
      <c r="O26" s="214"/>
    </row>
    <row r="27" spans="1:15" ht="18" customHeight="1">
      <c r="A27" s="99">
        <v>18</v>
      </c>
      <c r="B27" s="102" t="s">
        <v>113</v>
      </c>
      <c r="C27" s="215"/>
      <c r="D27" s="216"/>
      <c r="E27" s="216"/>
      <c r="F27" s="216"/>
      <c r="G27" s="216"/>
      <c r="H27" s="216"/>
      <c r="I27" s="216"/>
      <c r="J27" s="216"/>
      <c r="K27" s="216"/>
      <c r="L27" s="216"/>
      <c r="M27" s="216"/>
      <c r="N27" s="216"/>
      <c r="O27" s="217"/>
    </row>
    <row r="28" spans="1:15" ht="32.25" customHeight="1">
      <c r="A28" s="107">
        <v>19</v>
      </c>
      <c r="B28" s="108" t="s">
        <v>164</v>
      </c>
      <c r="C28" s="219" t="s">
        <v>134</v>
      </c>
      <c r="D28" s="220"/>
      <c r="E28" s="109">
        <v>0.42276999999999998</v>
      </c>
      <c r="F28" s="109">
        <v>0.39765</v>
      </c>
      <c r="G28" s="109">
        <v>0.43763000000000002</v>
      </c>
      <c r="H28" s="109">
        <v>0.45798</v>
      </c>
      <c r="I28" s="109">
        <v>0.326015</v>
      </c>
      <c r="J28" s="109">
        <v>0.34411799999999998</v>
      </c>
      <c r="K28" s="109">
        <v>0.37425199999999997</v>
      </c>
      <c r="L28" s="109">
        <v>2.61</v>
      </c>
      <c r="M28" s="109">
        <v>2.41</v>
      </c>
      <c r="N28" s="109">
        <v>2.16</v>
      </c>
      <c r="O28" s="109">
        <v>2.5099999999999998</v>
      </c>
    </row>
    <row r="29" spans="1:15" ht="36" customHeight="1">
      <c r="A29" s="99">
        <v>20</v>
      </c>
      <c r="B29" s="102" t="s">
        <v>175</v>
      </c>
      <c r="C29" s="103">
        <v>0</v>
      </c>
      <c r="D29" s="103">
        <v>0</v>
      </c>
      <c r="E29" s="103">
        <v>0</v>
      </c>
      <c r="F29" s="103">
        <v>0</v>
      </c>
      <c r="G29" s="103">
        <v>0</v>
      </c>
      <c r="H29" s="103">
        <v>0</v>
      </c>
      <c r="I29" s="103">
        <v>0</v>
      </c>
      <c r="J29" s="103">
        <v>0</v>
      </c>
      <c r="K29" s="103">
        <v>0</v>
      </c>
      <c r="L29" s="103">
        <v>0</v>
      </c>
      <c r="M29" s="103">
        <v>0</v>
      </c>
      <c r="N29" s="103">
        <v>0</v>
      </c>
      <c r="O29" s="103">
        <v>0</v>
      </c>
    </row>
    <row r="30" spans="1:15" ht="17.25" customHeight="1">
      <c r="A30" s="99">
        <v>21</v>
      </c>
      <c r="B30" s="102" t="s">
        <v>114</v>
      </c>
      <c r="C30" s="103">
        <v>66.694500000000005</v>
      </c>
      <c r="D30" s="103">
        <v>66.445999999999998</v>
      </c>
      <c r="E30" s="103">
        <v>66.447800000000001</v>
      </c>
      <c r="F30" s="103">
        <v>66.668199999999999</v>
      </c>
      <c r="G30" s="103">
        <v>66.777000000000001</v>
      </c>
      <c r="H30" s="103">
        <v>68.504499999999993</v>
      </c>
      <c r="I30" s="103">
        <v>70.380799999999994</v>
      </c>
      <c r="J30" s="103">
        <v>72.672899999999998</v>
      </c>
      <c r="K30" s="103">
        <v>73.373199999999997</v>
      </c>
      <c r="L30" s="103">
        <v>74.696399999999997</v>
      </c>
      <c r="M30" s="103">
        <v>76.809399999999997</v>
      </c>
      <c r="N30" s="103">
        <v>77.532399999999996</v>
      </c>
      <c r="O30" s="103">
        <v>77.950999999999993</v>
      </c>
    </row>
    <row r="31" spans="1:15" ht="32.25" customHeight="1">
      <c r="A31" s="99">
        <v>22</v>
      </c>
      <c r="B31" s="100" t="s">
        <v>165</v>
      </c>
      <c r="C31" s="103">
        <v>14.247</v>
      </c>
      <c r="D31" s="103">
        <v>14.757300000000001</v>
      </c>
      <c r="E31" s="103">
        <v>15.3315</v>
      </c>
      <c r="F31" s="103">
        <v>15.5967</v>
      </c>
      <c r="G31" s="103">
        <v>15.8849</v>
      </c>
      <c r="H31" s="103">
        <v>29.977799999999998</v>
      </c>
      <c r="I31" s="103">
        <v>31.645199999999999</v>
      </c>
      <c r="J31" s="103">
        <v>33.451599999999999</v>
      </c>
      <c r="K31" s="103">
        <v>34.927900000000001</v>
      </c>
      <c r="L31" s="103">
        <v>36.9938</v>
      </c>
      <c r="M31" s="103">
        <v>43.848300000000002</v>
      </c>
      <c r="N31" s="103">
        <v>46.574800000000003</v>
      </c>
      <c r="O31" s="103">
        <v>49.4176</v>
      </c>
    </row>
    <row r="32" spans="1:15" ht="34.5" customHeight="1">
      <c r="A32" s="99">
        <v>23</v>
      </c>
      <c r="B32" s="100" t="s">
        <v>166</v>
      </c>
      <c r="C32" s="103">
        <v>142.13</v>
      </c>
      <c r="D32" s="103">
        <v>141.30189999999999</v>
      </c>
      <c r="E32" s="103">
        <v>141.30779999999999</v>
      </c>
      <c r="F32" s="103">
        <v>142.04259999999999</v>
      </c>
      <c r="G32" s="103">
        <v>142.40520000000001</v>
      </c>
      <c r="H32" s="103">
        <v>148.1634</v>
      </c>
      <c r="I32" s="103">
        <v>154.4179</v>
      </c>
      <c r="J32" s="103">
        <v>162.05799999999999</v>
      </c>
      <c r="K32" s="103">
        <v>164.39259999999999</v>
      </c>
      <c r="L32" s="103">
        <v>168.8031</v>
      </c>
      <c r="M32" s="103">
        <v>175.84649999999999</v>
      </c>
      <c r="N32" s="103">
        <v>178.25640000000001</v>
      </c>
      <c r="O32" s="103">
        <v>179.65170000000001</v>
      </c>
    </row>
    <row r="33" spans="1:15" ht="33.75" customHeight="1">
      <c r="A33" s="99">
        <v>24</v>
      </c>
      <c r="B33" s="100" t="s">
        <v>167</v>
      </c>
      <c r="C33" s="105"/>
      <c r="D33" s="105"/>
      <c r="E33" s="105"/>
      <c r="F33" s="105"/>
      <c r="G33" s="105"/>
      <c r="H33" s="105"/>
      <c r="I33" s="105"/>
      <c r="J33" s="105"/>
      <c r="K33" s="105"/>
      <c r="L33" s="105"/>
      <c r="M33" s="105"/>
      <c r="N33" s="105"/>
      <c r="O33" s="105"/>
    </row>
    <row r="34" spans="1:15" ht="34.5" customHeight="1">
      <c r="A34" s="110"/>
      <c r="B34" s="100" t="s">
        <v>168</v>
      </c>
      <c r="C34" s="105"/>
      <c r="D34" s="105"/>
      <c r="E34" s="105"/>
      <c r="F34" s="105"/>
      <c r="G34" s="105"/>
      <c r="H34" s="105"/>
      <c r="I34" s="105"/>
      <c r="J34" s="105"/>
      <c r="K34" s="105"/>
      <c r="L34" s="105"/>
      <c r="M34" s="105"/>
      <c r="N34" s="105"/>
      <c r="O34" s="105"/>
    </row>
    <row r="35" spans="1:15" ht="20.100000000000001" customHeight="1">
      <c r="A35" s="110"/>
      <c r="B35" s="102" t="s">
        <v>115</v>
      </c>
      <c r="C35" s="103">
        <v>9.3348999999999993</v>
      </c>
      <c r="D35" s="103">
        <v>9.3198000000000008</v>
      </c>
      <c r="E35" s="103">
        <v>9.3026</v>
      </c>
      <c r="F35" s="103">
        <v>9.3180999999999994</v>
      </c>
      <c r="G35" s="103">
        <v>9.3412000000000006</v>
      </c>
      <c r="H35" s="103">
        <v>15.8827</v>
      </c>
      <c r="I35" s="103">
        <v>16.117599999999999</v>
      </c>
      <c r="J35" s="103">
        <v>16.411100000000001</v>
      </c>
      <c r="K35" s="103">
        <v>14.3775</v>
      </c>
      <c r="L35" s="103">
        <v>15.455500000000001</v>
      </c>
      <c r="M35" s="103">
        <v>15.8142</v>
      </c>
      <c r="N35" s="103">
        <v>16.110199999999999</v>
      </c>
      <c r="O35" s="103">
        <v>16.229399999999998</v>
      </c>
    </row>
    <row r="36" spans="1:15" ht="20.100000000000001" customHeight="1">
      <c r="A36" s="110"/>
      <c r="B36" s="102" t="s">
        <v>176</v>
      </c>
      <c r="C36" s="124">
        <v>0.14000000000000001</v>
      </c>
      <c r="D36" s="124">
        <v>0.14000000000000001</v>
      </c>
      <c r="E36" s="124">
        <v>0.14000000000000001</v>
      </c>
      <c r="F36" s="124">
        <v>0.14000000000000001</v>
      </c>
      <c r="G36" s="124">
        <v>0.14000000000000001</v>
      </c>
      <c r="H36" s="111">
        <v>0.23480999999999999</v>
      </c>
      <c r="I36" s="111">
        <v>0.2321</v>
      </c>
      <c r="J36" s="111">
        <v>0.22944000000000001</v>
      </c>
      <c r="K36" s="111">
        <v>0.19689000000000001</v>
      </c>
      <c r="L36" s="111">
        <v>0.20876</v>
      </c>
      <c r="M36" s="111">
        <v>0.20876</v>
      </c>
      <c r="N36" s="111">
        <v>0.20876</v>
      </c>
      <c r="O36" s="111">
        <v>0.20876</v>
      </c>
    </row>
    <row r="37" spans="1:15" ht="20.100000000000001" customHeight="1">
      <c r="A37" s="110"/>
      <c r="B37" s="102" t="s">
        <v>117</v>
      </c>
      <c r="C37" s="105"/>
      <c r="D37" s="105"/>
      <c r="E37" s="105"/>
      <c r="F37" s="105"/>
      <c r="G37" s="105"/>
      <c r="H37" s="105"/>
      <c r="I37" s="105"/>
      <c r="J37" s="105"/>
      <c r="K37" s="105"/>
      <c r="L37" s="105"/>
      <c r="M37" s="105"/>
      <c r="N37" s="105"/>
      <c r="O37" s="105"/>
    </row>
    <row r="38" spans="1:15" ht="20.100000000000001" customHeight="1">
      <c r="A38" s="110"/>
      <c r="B38" s="102" t="s">
        <v>115</v>
      </c>
      <c r="C38" s="103">
        <v>0.17330000000000001</v>
      </c>
      <c r="D38" s="103">
        <v>0</v>
      </c>
      <c r="E38" s="103">
        <v>0</v>
      </c>
      <c r="F38" s="103">
        <v>0</v>
      </c>
      <c r="G38" s="103">
        <v>0</v>
      </c>
      <c r="H38" s="103">
        <v>0</v>
      </c>
      <c r="I38" s="103">
        <v>0</v>
      </c>
      <c r="J38" s="103">
        <v>0</v>
      </c>
      <c r="K38" s="103">
        <v>0</v>
      </c>
      <c r="L38" s="103">
        <v>0</v>
      </c>
      <c r="M38" s="103">
        <v>0</v>
      </c>
      <c r="N38" s="103">
        <v>0</v>
      </c>
      <c r="O38" s="103">
        <v>0</v>
      </c>
    </row>
    <row r="39" spans="1:15" ht="32.25" customHeight="1">
      <c r="A39" s="110"/>
      <c r="B39" s="100" t="s">
        <v>169</v>
      </c>
      <c r="C39" s="125">
        <v>0.14499999999999999</v>
      </c>
      <c r="D39" s="103">
        <v>0</v>
      </c>
      <c r="E39" s="103">
        <v>0</v>
      </c>
      <c r="F39" s="103">
        <v>0</v>
      </c>
      <c r="G39" s="103">
        <v>0</v>
      </c>
      <c r="H39" s="103">
        <v>0</v>
      </c>
      <c r="I39" s="103">
        <v>0</v>
      </c>
      <c r="J39" s="103">
        <v>0</v>
      </c>
      <c r="K39" s="103">
        <v>0</v>
      </c>
      <c r="L39" s="103">
        <v>0</v>
      </c>
      <c r="M39" s="103">
        <v>0</v>
      </c>
      <c r="N39" s="103">
        <v>0</v>
      </c>
      <c r="O39" s="103">
        <v>0</v>
      </c>
    </row>
    <row r="40" spans="1:15" ht="31.5" customHeight="1">
      <c r="A40" s="110"/>
      <c r="B40" s="100" t="s">
        <v>170</v>
      </c>
      <c r="C40" s="105"/>
      <c r="D40" s="105"/>
      <c r="E40" s="105"/>
      <c r="F40" s="105"/>
      <c r="G40" s="105"/>
      <c r="H40" s="105"/>
      <c r="I40" s="105"/>
      <c r="J40" s="105"/>
      <c r="K40" s="105"/>
      <c r="L40" s="105"/>
      <c r="M40" s="105"/>
      <c r="N40" s="105"/>
      <c r="O40" s="105"/>
    </row>
    <row r="41" spans="1:15" ht="20.100000000000001" customHeight="1">
      <c r="A41" s="110"/>
      <c r="B41" s="102" t="s">
        <v>115</v>
      </c>
      <c r="C41" s="103">
        <v>5.0731999999999999</v>
      </c>
      <c r="D41" s="103">
        <v>5.0484</v>
      </c>
      <c r="E41" s="103">
        <v>5.0728</v>
      </c>
      <c r="F41" s="103">
        <v>5.1193999999999997</v>
      </c>
      <c r="G41" s="103">
        <v>5.2043999999999997</v>
      </c>
      <c r="H41" s="103">
        <v>5.4131999999999998</v>
      </c>
      <c r="I41" s="103">
        <v>6.1177000000000001</v>
      </c>
      <c r="J41" s="103">
        <v>7.0746000000000002</v>
      </c>
      <c r="K41" s="103">
        <v>7.8821000000000003</v>
      </c>
      <c r="L41" s="103">
        <v>8.4771000000000001</v>
      </c>
      <c r="M41" s="103">
        <v>9.1884999999999994</v>
      </c>
      <c r="N41" s="103">
        <v>9.4586000000000006</v>
      </c>
      <c r="O41" s="103">
        <v>9.5620999999999992</v>
      </c>
    </row>
    <row r="42" spans="1:15" ht="33" customHeight="1">
      <c r="A42" s="110"/>
      <c r="B42" s="102" t="s">
        <v>116</v>
      </c>
      <c r="C42" s="128"/>
      <c r="D42" s="129"/>
      <c r="E42" s="129"/>
      <c r="F42" s="129"/>
      <c r="G42" s="129"/>
      <c r="H42" s="221" t="s">
        <v>148</v>
      </c>
      <c r="I42" s="222"/>
      <c r="J42" s="222"/>
      <c r="K42" s="222"/>
      <c r="L42" s="222"/>
      <c r="M42" s="222"/>
      <c r="N42" s="222"/>
      <c r="O42" s="223"/>
    </row>
    <row r="43" spans="1:15" ht="20.100000000000001" customHeight="1">
      <c r="A43" s="110"/>
      <c r="B43" s="102" t="s">
        <v>118</v>
      </c>
      <c r="C43" s="105"/>
      <c r="D43" s="105"/>
      <c r="E43" s="105"/>
      <c r="F43" s="105"/>
      <c r="G43" s="105"/>
      <c r="H43" s="105"/>
      <c r="I43" s="105"/>
      <c r="J43" s="105"/>
      <c r="K43" s="105"/>
      <c r="L43" s="105"/>
      <c r="M43" s="105"/>
      <c r="N43" s="105"/>
      <c r="O43" s="105"/>
    </row>
    <row r="44" spans="1:15" ht="20.100000000000001" customHeight="1">
      <c r="A44" s="110"/>
      <c r="B44" s="102" t="s">
        <v>115</v>
      </c>
      <c r="C44" s="103">
        <v>1.4602999999999999</v>
      </c>
      <c r="D44" s="103">
        <v>1.5125999999999999</v>
      </c>
      <c r="E44" s="103">
        <v>1.5714999999999999</v>
      </c>
      <c r="F44" s="103">
        <v>1.5987</v>
      </c>
      <c r="G44" s="103">
        <v>1.6282000000000001</v>
      </c>
      <c r="H44" s="103">
        <v>3.6722999999999999</v>
      </c>
      <c r="I44" s="103">
        <v>3.8765000000000001</v>
      </c>
      <c r="J44" s="103">
        <v>4.0978000000000003</v>
      </c>
      <c r="K44" s="103">
        <v>4.2786999999999997</v>
      </c>
      <c r="L44" s="103">
        <v>4.5316999999999998</v>
      </c>
      <c r="M44" s="103">
        <v>5.9195000000000002</v>
      </c>
      <c r="N44" s="103">
        <v>6.2876000000000003</v>
      </c>
      <c r="O44" s="103">
        <v>6.6714000000000002</v>
      </c>
    </row>
    <row r="45" spans="1:15" ht="20.100000000000001" customHeight="1">
      <c r="A45" s="110"/>
      <c r="B45" s="102" t="s">
        <v>116</v>
      </c>
      <c r="C45" s="112">
        <v>0.10249999999999999</v>
      </c>
      <c r="D45" s="112">
        <v>0.10249999999999999</v>
      </c>
      <c r="E45" s="112">
        <v>0.10249999999999999</v>
      </c>
      <c r="F45" s="112">
        <v>0.10249999999999999</v>
      </c>
      <c r="G45" s="112">
        <v>0.10249999999999999</v>
      </c>
      <c r="H45" s="112">
        <v>0.1225</v>
      </c>
      <c r="I45" s="112">
        <v>0.1225</v>
      </c>
      <c r="J45" s="112">
        <v>0.1225</v>
      </c>
      <c r="K45" s="112">
        <v>0.1225</v>
      </c>
      <c r="L45" s="112">
        <v>0.1225</v>
      </c>
      <c r="M45" s="112">
        <v>0.13500000000000001</v>
      </c>
      <c r="N45" s="112">
        <v>0.13500000000000001</v>
      </c>
      <c r="O45" s="112">
        <v>0.13500000000000001</v>
      </c>
    </row>
    <row r="46" spans="1:15" ht="48" customHeight="1">
      <c r="A46" s="110"/>
      <c r="B46" s="102" t="s">
        <v>100</v>
      </c>
      <c r="C46" s="105"/>
      <c r="D46" s="105"/>
      <c r="E46" s="105"/>
      <c r="F46" s="105"/>
      <c r="G46" s="105"/>
      <c r="H46" s="105"/>
      <c r="I46" s="105"/>
      <c r="J46" s="105"/>
      <c r="K46" s="105"/>
      <c r="L46" s="105"/>
      <c r="M46" s="105"/>
      <c r="N46" s="105"/>
      <c r="O46" s="105"/>
    </row>
    <row r="47" spans="1:15" ht="13.5" customHeight="1">
      <c r="A47" s="110"/>
      <c r="B47" s="102"/>
      <c r="C47" s="105"/>
      <c r="D47" s="105"/>
      <c r="E47" s="105"/>
      <c r="F47" s="105"/>
      <c r="G47" s="105"/>
      <c r="H47" s="105"/>
      <c r="I47" s="105"/>
      <c r="J47" s="105"/>
      <c r="K47" s="105"/>
      <c r="L47" s="105"/>
      <c r="M47" s="105"/>
      <c r="N47" s="105"/>
      <c r="O47" s="105"/>
    </row>
    <row r="48" spans="1:15" ht="20.100000000000001" customHeight="1">
      <c r="A48" s="110"/>
      <c r="B48" s="102" t="s">
        <v>115</v>
      </c>
      <c r="C48" s="103">
        <v>31.441800000000001</v>
      </c>
      <c r="D48" s="103">
        <v>32.699399999999997</v>
      </c>
      <c r="E48" s="103">
        <v>34.007399999999997</v>
      </c>
      <c r="F48" s="103">
        <v>34.007399999999997</v>
      </c>
      <c r="G48" s="103">
        <v>34.007399999999997</v>
      </c>
      <c r="H48" s="103">
        <v>64.541200000000003</v>
      </c>
      <c r="I48" s="103">
        <v>68.233000000000004</v>
      </c>
      <c r="J48" s="103">
        <v>72.135900000000007</v>
      </c>
      <c r="K48" s="103">
        <v>76.262100000000004</v>
      </c>
      <c r="L48" s="103">
        <v>80.624300000000005</v>
      </c>
      <c r="M48" s="103">
        <v>96.736400000000003</v>
      </c>
      <c r="N48" s="103">
        <v>103.1636</v>
      </c>
      <c r="O48" s="103">
        <v>110.01779999999999</v>
      </c>
    </row>
    <row r="49" spans="1:16" ht="20.100000000000001" customHeight="1">
      <c r="A49" s="110"/>
      <c r="B49" s="102" t="s">
        <v>116</v>
      </c>
      <c r="C49" s="105"/>
      <c r="D49" s="105"/>
      <c r="E49" s="105"/>
      <c r="F49" s="105"/>
      <c r="G49" s="105"/>
      <c r="H49" s="105"/>
      <c r="I49" s="105"/>
      <c r="J49" s="105"/>
      <c r="K49" s="105"/>
      <c r="L49" s="105"/>
      <c r="M49" s="105"/>
      <c r="N49" s="105"/>
      <c r="O49" s="105"/>
    </row>
    <row r="50" spans="1:16" ht="33.75" customHeight="1">
      <c r="A50" s="110"/>
      <c r="B50" s="102" t="s">
        <v>119</v>
      </c>
      <c r="C50" s="224" t="s">
        <v>146</v>
      </c>
      <c r="D50" s="225"/>
      <c r="E50" s="225"/>
      <c r="F50" s="225"/>
      <c r="G50" s="225"/>
      <c r="H50" s="225"/>
      <c r="I50" s="225"/>
      <c r="J50" s="225"/>
      <c r="K50" s="225"/>
      <c r="L50" s="225"/>
      <c r="M50" s="225"/>
      <c r="N50" s="225"/>
      <c r="O50" s="226"/>
    </row>
    <row r="51" spans="1:16" ht="20.100000000000001" customHeight="1">
      <c r="A51" s="99">
        <v>25</v>
      </c>
      <c r="B51" s="102" t="s">
        <v>149</v>
      </c>
      <c r="C51" s="103">
        <f t="shared" ref="C51:D51" si="0">C35+C38+C41+C44+C48</f>
        <v>47.483499999999999</v>
      </c>
      <c r="D51" s="103">
        <f t="shared" si="0"/>
        <v>48.580199999999998</v>
      </c>
      <c r="E51" s="103">
        <f t="shared" ref="E51:G51" si="1">E35+E38+E41+E44+E48</f>
        <v>49.954299999999996</v>
      </c>
      <c r="F51" s="103">
        <f t="shared" si="1"/>
        <v>50.043599999999998</v>
      </c>
      <c r="G51" s="103">
        <f t="shared" si="1"/>
        <v>50.181199999999997</v>
      </c>
      <c r="H51" s="103">
        <f t="shared" ref="H51:J51" si="2">H35+H38+H41+H44+H48</f>
        <v>89.509399999999999</v>
      </c>
      <c r="I51" s="103">
        <f t="shared" si="2"/>
        <v>94.344800000000006</v>
      </c>
      <c r="J51" s="103">
        <f t="shared" si="2"/>
        <v>99.719400000000007</v>
      </c>
      <c r="K51" s="103">
        <f>K35+K38+K41+K44+K48</f>
        <v>102.8004</v>
      </c>
      <c r="L51" s="103">
        <f>L35+L38+L41+L44+L48</f>
        <v>109.08860000000001</v>
      </c>
      <c r="M51" s="103">
        <f t="shared" ref="M51:O51" si="3">M35+M38+M41+M44+M48</f>
        <v>127.65860000000001</v>
      </c>
      <c r="N51" s="103">
        <f t="shared" si="3"/>
        <v>135.02000000000001</v>
      </c>
      <c r="O51" s="103">
        <f t="shared" si="3"/>
        <v>142.48069999999998</v>
      </c>
      <c r="P51" s="91">
        <v>390.29759999999999</v>
      </c>
    </row>
    <row r="52" spans="1:16" ht="20.100000000000001" customHeight="1">
      <c r="A52" s="99">
        <v>26</v>
      </c>
      <c r="B52" s="102" t="s">
        <v>120</v>
      </c>
      <c r="C52" s="103">
        <f t="shared" ref="C52" si="4">C53/2</f>
        <v>0.60829864185688054</v>
      </c>
      <c r="D52" s="103">
        <f t="shared" ref="D52" si="5">D53/2</f>
        <v>0.62234817739079096</v>
      </c>
      <c r="E52" s="103">
        <f t="shared" ref="E52" si="6">E53/2</f>
        <v>0.63995141143578638</v>
      </c>
      <c r="F52" s="103">
        <f t="shared" ref="F52" si="7">F53/2</f>
        <v>0.6410954102715466</v>
      </c>
      <c r="G52" s="103">
        <f t="shared" ref="G52" si="8">G53/2</f>
        <v>0.64285816771612225</v>
      </c>
      <c r="H52" s="103">
        <f t="shared" ref="H52:J52" si="9">H53/2</f>
        <v>1.1466814041387905</v>
      </c>
      <c r="I52" s="103">
        <f t="shared" si="9"/>
        <v>1.2086264430014431</v>
      </c>
      <c r="J52" s="103">
        <f t="shared" si="9"/>
        <v>1.2774790313852815</v>
      </c>
      <c r="K52" s="103">
        <f>K53/2</f>
        <v>1.3169489128295946</v>
      </c>
      <c r="L52" s="103">
        <f>L53/2</f>
        <v>1.397505390758232</v>
      </c>
      <c r="M52" s="103">
        <f t="shared" ref="M52:O52" si="10">M53/2</f>
        <v>1.635400781352486</v>
      </c>
      <c r="N52" s="103">
        <f t="shared" si="10"/>
        <v>1.7297057424898334</v>
      </c>
      <c r="O52" s="103">
        <f t="shared" si="10"/>
        <v>1.8252828098353664</v>
      </c>
    </row>
    <row r="53" spans="1:16" ht="20.100000000000001" customHeight="1">
      <c r="A53" s="99">
        <v>27</v>
      </c>
      <c r="B53" s="102" t="s">
        <v>121</v>
      </c>
      <c r="C53" s="103">
        <f t="shared" ref="C53:D53" si="11">C51*10/$P$51</f>
        <v>1.2165972837137611</v>
      </c>
      <c r="D53" s="103">
        <f t="shared" si="11"/>
        <v>1.2446963547815819</v>
      </c>
      <c r="E53" s="103">
        <f>E51*10/$P$51</f>
        <v>1.2799028228715728</v>
      </c>
      <c r="F53" s="103">
        <f t="shared" ref="F53:G53" si="12">F51*10/$P$51</f>
        <v>1.2821908205430932</v>
      </c>
      <c r="G53" s="103">
        <f t="shared" si="12"/>
        <v>1.2857163354322445</v>
      </c>
      <c r="H53" s="103">
        <f t="shared" ref="H53:J53" si="13">H51*10/$P$51</f>
        <v>2.293362808277581</v>
      </c>
      <c r="I53" s="103">
        <f t="shared" si="13"/>
        <v>2.4172528860028861</v>
      </c>
      <c r="J53" s="103">
        <f t="shared" si="13"/>
        <v>2.554958062770563</v>
      </c>
      <c r="K53" s="103">
        <f>K51*10/$P$51</f>
        <v>2.6338978256591892</v>
      </c>
      <c r="L53" s="103">
        <f>L51*10/$P$51</f>
        <v>2.795010781516464</v>
      </c>
      <c r="M53" s="103">
        <f>M51*10/$P$51</f>
        <v>3.270801562704972</v>
      </c>
      <c r="N53" s="103">
        <f>N51*10/$P$51</f>
        <v>3.4594114849796669</v>
      </c>
      <c r="O53" s="103">
        <f>O51*10/$P$51</f>
        <v>3.6505656196707328</v>
      </c>
    </row>
    <row r="54" spans="1:16" ht="33" customHeight="1">
      <c r="A54" s="99">
        <v>28</v>
      </c>
      <c r="B54" s="100" t="s">
        <v>171</v>
      </c>
      <c r="C54" s="103">
        <v>45.564805999999997</v>
      </c>
      <c r="D54" s="103">
        <v>50.155741300000003</v>
      </c>
      <c r="E54" s="103">
        <v>69.178417199999998</v>
      </c>
      <c r="F54" s="103">
        <v>59.894727699999997</v>
      </c>
      <c r="G54" s="103">
        <v>51.875430399999999</v>
      </c>
      <c r="H54" s="103">
        <v>74.176086400000003</v>
      </c>
      <c r="I54" s="103">
        <v>96.515405200000004</v>
      </c>
      <c r="J54" s="103">
        <v>103.2342007</v>
      </c>
      <c r="K54" s="103">
        <v>153.72719710000001</v>
      </c>
      <c r="L54" s="103">
        <v>127.7907936</v>
      </c>
      <c r="M54" s="103">
        <v>112.3075997</v>
      </c>
      <c r="N54" s="103">
        <v>166.25978699999999</v>
      </c>
      <c r="O54" s="103">
        <v>174.52285689999999</v>
      </c>
    </row>
    <row r="55" spans="1:16" ht="34.5" customHeight="1">
      <c r="A55" s="99">
        <v>29</v>
      </c>
      <c r="B55" s="102" t="s">
        <v>180</v>
      </c>
      <c r="C55" s="105"/>
      <c r="D55" s="105"/>
      <c r="E55" s="105"/>
      <c r="F55" s="105"/>
      <c r="G55" s="105"/>
      <c r="H55" s="105"/>
      <c r="I55" s="105"/>
      <c r="J55" s="105"/>
      <c r="K55" s="105"/>
      <c r="L55" s="105"/>
      <c r="M55" s="105"/>
      <c r="N55" s="105"/>
      <c r="O55" s="105"/>
    </row>
    <row r="56" spans="1:16" ht="32.25" customHeight="1">
      <c r="A56" s="99">
        <v>30</v>
      </c>
      <c r="B56" s="102" t="s">
        <v>178</v>
      </c>
      <c r="C56" s="103">
        <v>10.4206246</v>
      </c>
      <c r="D56" s="103">
        <v>8.4534847000000006</v>
      </c>
      <c r="E56" s="103">
        <v>30.037450700000001</v>
      </c>
      <c r="F56" s="103">
        <v>7.1799985801837085</v>
      </c>
      <c r="G56" s="103">
        <v>-21.388084299999999</v>
      </c>
      <c r="H56" s="103">
        <v>-8.3618819999999996</v>
      </c>
      <c r="I56" s="103">
        <v>-2.0160939</v>
      </c>
      <c r="J56" s="103">
        <v>5.0459082000000004</v>
      </c>
      <c r="K56" s="103">
        <v>63.923924200000002</v>
      </c>
      <c r="L56" s="103">
        <v>40.068076099999999</v>
      </c>
      <c r="M56" s="103">
        <v>5.0389711999999998</v>
      </c>
      <c r="N56" s="103">
        <v>61.703236500000003</v>
      </c>
      <c r="O56" s="103">
        <v>42.873425599999997</v>
      </c>
    </row>
    <row r="57" spans="1:16" ht="20.100000000000001" customHeight="1">
      <c r="A57" s="99">
        <v>31</v>
      </c>
      <c r="B57" s="102" t="s">
        <v>122</v>
      </c>
      <c r="C57" s="103">
        <v>6.3117511999986391</v>
      </c>
      <c r="D57" s="103">
        <v>3.7830670999998119</v>
      </c>
      <c r="E57" s="103">
        <v>4.1687130999990814</v>
      </c>
      <c r="F57" s="103">
        <v>4.1987900999984049</v>
      </c>
      <c r="G57" s="103">
        <v>-0.29385080000002972</v>
      </c>
      <c r="H57" s="103">
        <v>-1.9196000001784341E-3</v>
      </c>
      <c r="I57" s="103">
        <v>4.3544503999991093</v>
      </c>
      <c r="J57" s="103">
        <v>5.2131913000003465</v>
      </c>
      <c r="K57" s="103">
        <v>9.2100487000003568</v>
      </c>
      <c r="L57" s="103">
        <v>9.6676566999997249</v>
      </c>
      <c r="M57" s="103">
        <v>6.9739722000004463</v>
      </c>
      <c r="N57" s="103">
        <v>3.8831768000010243</v>
      </c>
      <c r="O57" s="103">
        <v>3.8468319999992673</v>
      </c>
    </row>
    <row r="58" spans="1:16" ht="20.100000000000001" customHeight="1">
      <c r="A58" s="99">
        <v>32</v>
      </c>
      <c r="B58" s="102" t="s">
        <v>123</v>
      </c>
      <c r="C58" s="105"/>
      <c r="D58" s="105"/>
      <c r="E58" s="105"/>
      <c r="F58" s="105"/>
      <c r="G58" s="105"/>
      <c r="H58" s="105"/>
      <c r="I58" s="105"/>
      <c r="J58" s="105"/>
      <c r="K58" s="105"/>
      <c r="L58" s="105"/>
      <c r="M58" s="105"/>
      <c r="N58" s="105"/>
      <c r="O58" s="105"/>
    </row>
    <row r="59" spans="1:16" ht="33" customHeight="1">
      <c r="A59" s="99">
        <v>33</v>
      </c>
      <c r="B59" s="102" t="s">
        <v>124</v>
      </c>
      <c r="C59" s="105"/>
      <c r="D59" s="105"/>
      <c r="E59" s="103">
        <v>1.35</v>
      </c>
      <c r="F59" s="103">
        <v>1.96</v>
      </c>
      <c r="G59" s="103">
        <v>1.091</v>
      </c>
      <c r="H59" s="103">
        <v>1.26</v>
      </c>
      <c r="I59" s="103">
        <v>3.7203187999999998</v>
      </c>
      <c r="J59" s="103">
        <v>-1.02316E-2</v>
      </c>
      <c r="K59" s="103">
        <v>3.9406321000000002</v>
      </c>
      <c r="L59" s="103">
        <v>1.4134513</v>
      </c>
      <c r="M59" s="103">
        <v>0.88624239999999999</v>
      </c>
      <c r="N59" s="103">
        <v>1.0609715</v>
      </c>
      <c r="O59" s="103">
        <v>1.1160656</v>
      </c>
    </row>
    <row r="60" spans="1:16" customFormat="1" ht="17.25" customHeight="1">
      <c r="A60" s="218" t="s">
        <v>142</v>
      </c>
      <c r="B60" s="218"/>
      <c r="C60" s="114"/>
      <c r="D60" s="114"/>
      <c r="E60" s="114"/>
      <c r="F60" s="114"/>
      <c r="G60" s="114"/>
      <c r="H60" s="114"/>
      <c r="I60" s="114"/>
      <c r="J60" s="114"/>
      <c r="K60" s="114"/>
      <c r="L60" s="114"/>
      <c r="M60" s="114"/>
      <c r="N60" s="114"/>
      <c r="O60" s="114"/>
    </row>
    <row r="61" spans="1:16" customFormat="1" ht="18" customHeight="1">
      <c r="A61" s="115" t="s">
        <v>174</v>
      </c>
      <c r="B61" s="113"/>
      <c r="C61" s="114"/>
      <c r="D61" s="114"/>
      <c r="E61" s="114"/>
      <c r="F61" s="114"/>
      <c r="G61" s="114"/>
      <c r="H61" s="114"/>
      <c r="I61" s="114"/>
      <c r="J61" s="114"/>
      <c r="K61" s="114"/>
      <c r="L61" s="114"/>
      <c r="M61" s="114"/>
      <c r="N61" s="114"/>
      <c r="O61" s="114"/>
    </row>
    <row r="62" spans="1:16" customFormat="1" ht="18" customHeight="1">
      <c r="A62" s="115" t="s">
        <v>144</v>
      </c>
      <c r="B62" s="113"/>
      <c r="C62" s="114"/>
      <c r="D62" s="114"/>
      <c r="E62" s="114"/>
      <c r="F62" s="114"/>
      <c r="G62" s="114"/>
      <c r="H62" s="114"/>
      <c r="I62" s="114"/>
      <c r="J62" s="114"/>
      <c r="K62" s="114"/>
      <c r="L62" s="114"/>
      <c r="M62" s="114"/>
      <c r="N62" s="114"/>
      <c r="O62" s="114"/>
    </row>
    <row r="63" spans="1:16" customFormat="1" ht="16.5" customHeight="1">
      <c r="A63" s="115" t="s">
        <v>145</v>
      </c>
      <c r="B63" s="113"/>
      <c r="C63" s="114"/>
      <c r="D63" s="114"/>
      <c r="E63" s="114"/>
      <c r="F63" s="114"/>
      <c r="G63" s="114"/>
      <c r="H63" s="114"/>
      <c r="I63" s="114"/>
      <c r="J63" s="114"/>
      <c r="K63" s="114"/>
      <c r="L63" s="114"/>
      <c r="M63" s="114"/>
      <c r="N63" s="114"/>
      <c r="O63" s="114"/>
    </row>
    <row r="64" spans="1:16" customFormat="1" ht="17.25" customHeight="1">
      <c r="A64" s="115" t="s">
        <v>172</v>
      </c>
      <c r="B64" s="113"/>
      <c r="C64" s="114"/>
      <c r="D64" s="114"/>
      <c r="E64" s="114"/>
      <c r="F64" s="114"/>
      <c r="G64" s="114"/>
      <c r="H64" s="114"/>
      <c r="I64" s="114"/>
      <c r="J64" s="114"/>
      <c r="K64" s="114"/>
      <c r="L64" s="114"/>
      <c r="M64" s="114"/>
      <c r="N64" s="114"/>
      <c r="O64" s="114"/>
    </row>
    <row r="65" spans="1:15" customFormat="1" ht="33" customHeight="1">
      <c r="A65" s="208" t="s">
        <v>177</v>
      </c>
      <c r="B65" s="208"/>
      <c r="C65" s="208"/>
      <c r="D65" s="208"/>
      <c r="E65" s="208"/>
      <c r="F65" s="208"/>
      <c r="G65" s="208"/>
      <c r="H65" s="208"/>
      <c r="I65" s="208"/>
      <c r="J65" s="208"/>
      <c r="K65" s="208"/>
      <c r="L65" s="208"/>
      <c r="M65" s="208"/>
      <c r="N65" s="208"/>
      <c r="O65" s="208"/>
    </row>
    <row r="66" spans="1:15" customFormat="1" ht="36" customHeight="1">
      <c r="A66" s="208" t="s">
        <v>179</v>
      </c>
      <c r="B66" s="208"/>
      <c r="C66" s="208"/>
      <c r="D66" s="208"/>
      <c r="E66" s="208"/>
      <c r="F66" s="208"/>
      <c r="G66" s="208"/>
      <c r="H66" s="208"/>
      <c r="I66" s="208"/>
      <c r="J66" s="208"/>
      <c r="K66" s="208"/>
      <c r="L66" s="208"/>
      <c r="M66" s="208"/>
      <c r="N66" s="208"/>
      <c r="O66" s="208"/>
    </row>
    <row r="67" spans="1:15" ht="15">
      <c r="A67" s="116" t="s">
        <v>150</v>
      </c>
      <c r="B67" s="93"/>
      <c r="C67" s="93"/>
      <c r="D67" s="93"/>
      <c r="E67" s="93"/>
      <c r="F67" s="93"/>
      <c r="G67" s="93"/>
      <c r="H67" s="93"/>
      <c r="I67" s="93"/>
      <c r="J67" s="93"/>
      <c r="K67" s="93"/>
      <c r="L67" s="93"/>
      <c r="M67" s="93"/>
      <c r="N67" s="93"/>
      <c r="O67" s="93"/>
    </row>
    <row r="68" spans="1:15" ht="15">
      <c r="A68" s="93" t="s">
        <v>173</v>
      </c>
      <c r="B68" s="93"/>
      <c r="C68" s="93"/>
      <c r="D68" s="93"/>
      <c r="E68" s="93"/>
      <c r="F68" s="93"/>
      <c r="G68" s="93"/>
      <c r="H68" s="93"/>
      <c r="I68" s="93"/>
      <c r="J68" s="93"/>
      <c r="K68" s="93"/>
      <c r="L68" s="93"/>
      <c r="M68" s="93"/>
      <c r="N68" s="93"/>
      <c r="O68" s="93"/>
    </row>
    <row r="69" spans="1:15" ht="15">
      <c r="A69" s="116" t="s">
        <v>151</v>
      </c>
      <c r="B69" s="93"/>
      <c r="C69" s="93"/>
      <c r="D69" s="93"/>
      <c r="E69" s="93"/>
      <c r="F69" s="93"/>
      <c r="G69" s="93"/>
      <c r="H69" s="93"/>
      <c r="I69" s="93"/>
      <c r="J69" s="93"/>
      <c r="K69" s="93"/>
      <c r="L69" s="93"/>
      <c r="M69" s="93"/>
      <c r="N69" s="93"/>
      <c r="O69" s="93"/>
    </row>
    <row r="70" spans="1:15" ht="15">
      <c r="A70" s="116" t="s">
        <v>152</v>
      </c>
      <c r="B70" s="93"/>
      <c r="C70" s="93"/>
      <c r="D70" s="93"/>
      <c r="E70" s="93"/>
      <c r="F70" s="93"/>
      <c r="G70" s="93"/>
      <c r="H70" s="93"/>
      <c r="I70" s="93"/>
      <c r="J70" s="93"/>
      <c r="K70" s="93"/>
      <c r="L70" s="93"/>
      <c r="M70" s="93"/>
      <c r="N70" s="93"/>
      <c r="O70" s="93"/>
    </row>
    <row r="71" spans="1:15">
      <c r="A71" s="52"/>
    </row>
  </sheetData>
  <mergeCells count="18">
    <mergeCell ref="A66:O66"/>
    <mergeCell ref="A65:O65"/>
    <mergeCell ref="C15:O27"/>
    <mergeCell ref="A60:B60"/>
    <mergeCell ref="C28:D28"/>
    <mergeCell ref="H42:O42"/>
    <mergeCell ref="C50:O50"/>
    <mergeCell ref="A3:B3"/>
    <mergeCell ref="C3:O3"/>
    <mergeCell ref="A4:B4"/>
    <mergeCell ref="C4:O4"/>
    <mergeCell ref="A5:B5"/>
    <mergeCell ref="C5:O5"/>
    <mergeCell ref="A6:E6"/>
    <mergeCell ref="A7:B7"/>
    <mergeCell ref="C7:O7"/>
    <mergeCell ref="A8:B8"/>
    <mergeCell ref="C8:O8"/>
  </mergeCells>
  <pageMargins left="0.43307086614173229"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2:F48"/>
  <sheetViews>
    <sheetView tabSelected="1" zoomScale="85" zoomScaleNormal="85" zoomScaleSheetLayoutView="40" workbookViewId="0">
      <pane xSplit="2" ySplit="8" topLeftCell="C38" activePane="bottomRight" state="frozen"/>
      <selection activeCell="C52" sqref="C52"/>
      <selection pane="topRight" activeCell="C52" sqref="C52"/>
      <selection pane="bottomLeft" activeCell="C52" sqref="C52"/>
      <selection pane="bottomRight" activeCell="F54" sqref="F54"/>
    </sheetView>
  </sheetViews>
  <sheetFormatPr defaultRowHeight="12.75"/>
  <cols>
    <col min="1" max="1" width="6.33203125" style="227" customWidth="1"/>
    <col min="2" max="2" width="38.5" style="230" customWidth="1"/>
    <col min="3" max="4" width="16.33203125" style="230" bestFit="1" customWidth="1"/>
    <col min="5" max="5" width="14.83203125" style="230" customWidth="1"/>
    <col min="6" max="6" width="50.33203125" style="230" customWidth="1"/>
    <col min="7" max="34" width="2.33203125" style="230" bestFit="1" customWidth="1"/>
    <col min="35" max="16384" width="9.33203125" style="230"/>
  </cols>
  <sheetData>
    <row r="2" spans="1:6" ht="15.75">
      <c r="B2" s="228" t="s">
        <v>181</v>
      </c>
      <c r="C2" s="229"/>
    </row>
    <row r="3" spans="1:6" ht="15">
      <c r="B3" s="231" t="s">
        <v>182</v>
      </c>
      <c r="C3" s="231"/>
      <c r="D3" s="231"/>
      <c r="E3" s="231"/>
      <c r="F3" s="231"/>
    </row>
    <row r="4" spans="1:6" ht="4.5" customHeight="1">
      <c r="B4" s="231"/>
      <c r="C4" s="232"/>
    </row>
    <row r="5" spans="1:6" ht="15">
      <c r="B5" s="233" t="s">
        <v>183</v>
      </c>
      <c r="C5" s="234"/>
    </row>
    <row r="6" spans="1:6" ht="15">
      <c r="B6" s="233"/>
      <c r="C6" s="234"/>
    </row>
    <row r="7" spans="1:6" ht="6.75" customHeight="1"/>
    <row r="8" spans="1:6" s="237" customFormat="1" ht="51" customHeight="1">
      <c r="A8" s="235" t="s">
        <v>184</v>
      </c>
      <c r="B8" s="235" t="s">
        <v>185</v>
      </c>
      <c r="C8" s="236" t="s">
        <v>62</v>
      </c>
      <c r="D8" s="236" t="s">
        <v>63</v>
      </c>
      <c r="E8" s="236" t="s">
        <v>186</v>
      </c>
      <c r="F8" s="236" t="s">
        <v>187</v>
      </c>
    </row>
    <row r="9" spans="1:6">
      <c r="A9" s="235" t="s">
        <v>188</v>
      </c>
      <c r="B9" s="235">
        <v>1</v>
      </c>
      <c r="C9" s="235"/>
      <c r="D9" s="238"/>
      <c r="E9" s="238"/>
      <c r="F9" s="238"/>
    </row>
    <row r="10" spans="1:6">
      <c r="A10" s="235" t="s">
        <v>189</v>
      </c>
      <c r="B10" s="239" t="s">
        <v>190</v>
      </c>
      <c r="C10" s="240"/>
      <c r="D10" s="240"/>
      <c r="E10" s="240"/>
      <c r="F10" s="238"/>
    </row>
    <row r="11" spans="1:6" ht="63.75">
      <c r="A11" s="235">
        <v>1</v>
      </c>
      <c r="B11" s="239" t="s">
        <v>191</v>
      </c>
      <c r="C11" s="241">
        <v>15367444</v>
      </c>
      <c r="D11" s="241">
        <v>17184017</v>
      </c>
      <c r="E11" s="241">
        <f>((D11-C11)/C11)*100</f>
        <v>11.820918299751085</v>
      </c>
      <c r="F11" s="242" t="s">
        <v>192</v>
      </c>
    </row>
    <row r="12" spans="1:6">
      <c r="A12" s="235"/>
      <c r="B12" s="239"/>
      <c r="C12" s="241">
        <v>0</v>
      </c>
      <c r="D12" s="241">
        <v>0</v>
      </c>
      <c r="E12" s="241"/>
      <c r="F12" s="242"/>
    </row>
    <row r="13" spans="1:6">
      <c r="A13" s="235">
        <v>2</v>
      </c>
      <c r="B13" s="239" t="s">
        <v>193</v>
      </c>
      <c r="C13" s="241">
        <v>0</v>
      </c>
      <c r="D13" s="241">
        <v>0</v>
      </c>
      <c r="E13" s="241"/>
      <c r="F13" s="242"/>
    </row>
    <row r="14" spans="1:6" ht="255">
      <c r="A14" s="235">
        <v>2.1</v>
      </c>
      <c r="B14" s="239" t="s">
        <v>194</v>
      </c>
      <c r="C14" s="241">
        <v>53967325</v>
      </c>
      <c r="D14" s="241">
        <v>70895645</v>
      </c>
      <c r="E14" s="241">
        <f>((D14-C14)/C14)*100</f>
        <v>31.367721116434804</v>
      </c>
      <c r="F14" s="243" t="s">
        <v>195</v>
      </c>
    </row>
    <row r="15" spans="1:6" ht="267.75">
      <c r="A15" s="235">
        <v>2.2000000000000002</v>
      </c>
      <c r="B15" s="239" t="s">
        <v>196</v>
      </c>
      <c r="C15" s="241">
        <v>147118926</v>
      </c>
      <c r="D15" s="241">
        <v>169954756</v>
      </c>
      <c r="E15" s="241">
        <f>((D15-C15)/C15)*100</f>
        <v>15.522020599851308</v>
      </c>
      <c r="F15" s="243" t="s">
        <v>197</v>
      </c>
    </row>
    <row r="16" spans="1:6" ht="25.5">
      <c r="A16" s="235"/>
      <c r="B16" s="239" t="s">
        <v>198</v>
      </c>
      <c r="C16" s="244">
        <f t="shared" ref="C16:D16" si="0">C14+C15</f>
        <v>201086251</v>
      </c>
      <c r="D16" s="244">
        <f t="shared" si="0"/>
        <v>240850401</v>
      </c>
      <c r="E16" s="244"/>
      <c r="F16" s="245"/>
    </row>
    <row r="17" spans="1:6">
      <c r="A17" s="235"/>
      <c r="B17" s="239"/>
      <c r="C17" s="241">
        <f>'[1]2015-16'!W17</f>
        <v>0</v>
      </c>
      <c r="D17" s="241">
        <f>'[1]2016-17 '!X17</f>
        <v>0</v>
      </c>
      <c r="E17" s="241"/>
      <c r="F17" s="242"/>
    </row>
    <row r="18" spans="1:6">
      <c r="A18" s="235">
        <v>3</v>
      </c>
      <c r="B18" s="239" t="s">
        <v>199</v>
      </c>
      <c r="C18" s="241">
        <v>28588928</v>
      </c>
      <c r="D18" s="241">
        <v>29426793</v>
      </c>
      <c r="E18" s="241">
        <f>((D18-C18)/C18)*100</f>
        <v>2.9307324849676073</v>
      </c>
      <c r="F18" s="242"/>
    </row>
    <row r="19" spans="1:6" ht="38.25">
      <c r="A19" s="235">
        <v>4</v>
      </c>
      <c r="B19" s="239" t="s">
        <v>200</v>
      </c>
      <c r="C19" s="241">
        <v>7890902</v>
      </c>
      <c r="D19" s="241">
        <v>8734878</v>
      </c>
      <c r="E19" s="241">
        <f>((D19-C19)/C19)*100</f>
        <v>10.695557998312486</v>
      </c>
      <c r="F19" s="242" t="s">
        <v>201</v>
      </c>
    </row>
    <row r="20" spans="1:6">
      <c r="A20" s="235"/>
      <c r="B20" s="239"/>
      <c r="C20" s="241">
        <v>0</v>
      </c>
      <c r="D20" s="241">
        <v>0</v>
      </c>
      <c r="E20" s="241"/>
      <c r="F20" s="242"/>
    </row>
    <row r="21" spans="1:6">
      <c r="A21" s="235">
        <v>5</v>
      </c>
      <c r="B21" s="239" t="s">
        <v>202</v>
      </c>
      <c r="C21" s="241">
        <v>0</v>
      </c>
      <c r="D21" s="241">
        <v>0</v>
      </c>
      <c r="E21" s="241"/>
      <c r="F21" s="242"/>
    </row>
    <row r="22" spans="1:6" ht="76.5">
      <c r="A22" s="246">
        <v>5.0999999999999996</v>
      </c>
      <c r="B22" s="240" t="s">
        <v>203</v>
      </c>
      <c r="C22" s="241">
        <v>4723489</v>
      </c>
      <c r="D22" s="241">
        <v>3726361</v>
      </c>
      <c r="E22" s="241">
        <f>((D22-C22)/C22)*100</f>
        <v>-21.109988823939254</v>
      </c>
      <c r="F22" s="243" t="s">
        <v>204</v>
      </c>
    </row>
    <row r="23" spans="1:6" ht="102">
      <c r="A23" s="246">
        <v>5.2</v>
      </c>
      <c r="B23" s="240" t="s">
        <v>205</v>
      </c>
      <c r="C23" s="241">
        <v>695298</v>
      </c>
      <c r="D23" s="241">
        <v>369592</v>
      </c>
      <c r="E23" s="241">
        <f>((D23-C23)/C23)*100</f>
        <v>-46.844086995791734</v>
      </c>
      <c r="F23" s="243" t="s">
        <v>206</v>
      </c>
    </row>
    <row r="24" spans="1:6" ht="114.75">
      <c r="A24" s="246">
        <v>5.3</v>
      </c>
      <c r="B24" s="240" t="s">
        <v>207</v>
      </c>
      <c r="C24" s="241">
        <v>5642511</v>
      </c>
      <c r="D24" s="241">
        <v>7106715</v>
      </c>
      <c r="E24" s="241">
        <f>((D24-C24)/C24)*100</f>
        <v>25.949510776319269</v>
      </c>
      <c r="F24" s="243" t="s">
        <v>208</v>
      </c>
    </row>
    <row r="25" spans="1:6" ht="25.5">
      <c r="A25" s="246">
        <v>5.4</v>
      </c>
      <c r="B25" s="240" t="s">
        <v>209</v>
      </c>
      <c r="C25" s="241">
        <v>4705853</v>
      </c>
      <c r="D25" s="241">
        <v>5006250</v>
      </c>
      <c r="E25" s="241">
        <f>((D25-C25)/C25)*100</f>
        <v>6.3834760669319675</v>
      </c>
      <c r="F25" s="242"/>
    </row>
    <row r="26" spans="1:6" ht="63.75">
      <c r="A26" s="246">
        <v>5.5</v>
      </c>
      <c r="B26" s="240" t="s">
        <v>210</v>
      </c>
      <c r="C26" s="241">
        <v>1424287</v>
      </c>
      <c r="D26" s="241">
        <v>2993126</v>
      </c>
      <c r="E26" s="241">
        <f>((D26-C26)/C26)*100</f>
        <v>110.14907810013011</v>
      </c>
      <c r="F26" s="242" t="s">
        <v>211</v>
      </c>
    </row>
    <row r="27" spans="1:6">
      <c r="A27" s="246">
        <v>5.6</v>
      </c>
      <c r="B27" s="240" t="s">
        <v>212</v>
      </c>
      <c r="C27" s="241">
        <v>0</v>
      </c>
      <c r="D27" s="241">
        <v>0</v>
      </c>
      <c r="E27" s="241"/>
      <c r="F27" s="242"/>
    </row>
    <row r="28" spans="1:6">
      <c r="A28" s="246">
        <v>5.7</v>
      </c>
      <c r="B28" s="240" t="s">
        <v>213</v>
      </c>
      <c r="C28" s="241">
        <v>2250</v>
      </c>
      <c r="D28" s="241">
        <v>0</v>
      </c>
      <c r="E28" s="241">
        <f>((D28-C28)/C28)*100</f>
        <v>-100</v>
      </c>
      <c r="F28" s="242" t="s">
        <v>214</v>
      </c>
    </row>
    <row r="29" spans="1:6">
      <c r="A29" s="246" t="s">
        <v>188</v>
      </c>
      <c r="B29" s="240" t="s">
        <v>188</v>
      </c>
      <c r="C29" s="241">
        <v>0</v>
      </c>
      <c r="D29" s="241">
        <v>0</v>
      </c>
      <c r="E29" s="241"/>
      <c r="F29" s="242"/>
    </row>
    <row r="30" spans="1:6" ht="25.5">
      <c r="A30" s="246"/>
      <c r="B30" s="239" t="s">
        <v>215</v>
      </c>
      <c r="C30" s="244">
        <f t="shared" ref="C30:D30" si="1">SUM(C22:C29)</f>
        <v>17193688</v>
      </c>
      <c r="D30" s="244">
        <f t="shared" si="1"/>
        <v>19202044</v>
      </c>
      <c r="E30" s="244"/>
      <c r="F30" s="245"/>
    </row>
    <row r="31" spans="1:6">
      <c r="A31" s="235">
        <v>6</v>
      </c>
      <c r="B31" s="239" t="s">
        <v>216</v>
      </c>
      <c r="C31" s="241">
        <v>0</v>
      </c>
      <c r="D31" s="241">
        <v>0</v>
      </c>
      <c r="E31" s="241"/>
      <c r="F31" s="242"/>
    </row>
    <row r="32" spans="1:6" ht="38.25">
      <c r="A32" s="246" t="s">
        <v>217</v>
      </c>
      <c r="B32" s="240" t="s">
        <v>218</v>
      </c>
      <c r="C32" s="241">
        <v>489803898</v>
      </c>
      <c r="D32" s="241">
        <v>663129843</v>
      </c>
      <c r="E32" s="241">
        <f>((D32-C32)/C32)*100</f>
        <v>35.386803924537162</v>
      </c>
      <c r="F32" s="247" t="s">
        <v>219</v>
      </c>
    </row>
    <row r="33" spans="1:6" ht="25.5">
      <c r="A33" s="246">
        <v>6.2</v>
      </c>
      <c r="B33" s="240" t="s">
        <v>220</v>
      </c>
      <c r="C33" s="241">
        <v>13780291</v>
      </c>
      <c r="D33" s="241">
        <v>23515184</v>
      </c>
      <c r="E33" s="241">
        <f>((D33-C33)/C33)*100</f>
        <v>70.643595262248098</v>
      </c>
      <c r="F33" s="238" t="s">
        <v>221</v>
      </c>
    </row>
    <row r="34" spans="1:6" ht="51">
      <c r="A34" s="246">
        <v>6.3</v>
      </c>
      <c r="B34" s="240" t="s">
        <v>222</v>
      </c>
      <c r="C34" s="241">
        <v>26248219</v>
      </c>
      <c r="D34" s="241">
        <v>66473144</v>
      </c>
      <c r="E34" s="241">
        <f>((D34-C34)/C34)*100</f>
        <v>153.24820704978117</v>
      </c>
      <c r="F34" s="247" t="s">
        <v>223</v>
      </c>
    </row>
    <row r="35" spans="1:6">
      <c r="A35" s="246">
        <v>6.4</v>
      </c>
      <c r="B35" s="240" t="s">
        <v>224</v>
      </c>
      <c r="C35" s="241">
        <v>13507664</v>
      </c>
      <c r="D35" s="241">
        <v>0</v>
      </c>
      <c r="E35" s="241">
        <f>((D35-C35)/C35)*100</f>
        <v>-100</v>
      </c>
      <c r="F35" s="242" t="s">
        <v>225</v>
      </c>
    </row>
    <row r="36" spans="1:6">
      <c r="A36" s="246">
        <v>6.5</v>
      </c>
      <c r="B36" s="240" t="s">
        <v>226</v>
      </c>
      <c r="C36" s="241">
        <v>0</v>
      </c>
      <c r="D36" s="241">
        <v>0</v>
      </c>
      <c r="E36" s="241"/>
      <c r="F36" s="242"/>
    </row>
    <row r="37" spans="1:6" ht="63.75">
      <c r="A37" s="246">
        <v>6.6</v>
      </c>
      <c r="B37" s="240" t="s">
        <v>227</v>
      </c>
      <c r="C37" s="241">
        <v>10172593</v>
      </c>
      <c r="D37" s="241">
        <v>11864600</v>
      </c>
      <c r="E37" s="241">
        <f>((D37-C37)/C37)*100</f>
        <v>16.632996129895297</v>
      </c>
      <c r="F37" s="247" t="s">
        <v>228</v>
      </c>
    </row>
    <row r="38" spans="1:6">
      <c r="A38" s="246"/>
      <c r="B38" s="239" t="s">
        <v>229</v>
      </c>
      <c r="C38" s="244">
        <f t="shared" ref="C38:D38" si="2">SUM(C32:C37)</f>
        <v>553512665</v>
      </c>
      <c r="D38" s="244">
        <f t="shared" si="2"/>
        <v>764982771</v>
      </c>
      <c r="E38" s="244"/>
      <c r="F38" s="245"/>
    </row>
    <row r="39" spans="1:6" s="248" customFormat="1">
      <c r="A39" s="246">
        <v>7</v>
      </c>
      <c r="B39" s="240" t="s">
        <v>230</v>
      </c>
      <c r="C39" s="241">
        <v>0</v>
      </c>
      <c r="D39" s="241">
        <v>0</v>
      </c>
      <c r="E39" s="241"/>
      <c r="F39" s="242"/>
    </row>
    <row r="40" spans="1:6">
      <c r="A40" s="246"/>
      <c r="B40" s="240"/>
      <c r="C40" s="241">
        <v>0</v>
      </c>
      <c r="D40" s="241">
        <v>0</v>
      </c>
      <c r="E40" s="241"/>
      <c r="F40" s="242"/>
    </row>
    <row r="41" spans="1:6">
      <c r="A41" s="246"/>
      <c r="B41" s="240"/>
      <c r="C41" s="241">
        <v>0</v>
      </c>
      <c r="D41" s="241">
        <v>0</v>
      </c>
      <c r="E41" s="241"/>
      <c r="F41" s="242"/>
    </row>
    <row r="42" spans="1:6">
      <c r="A42" s="246">
        <v>9.1</v>
      </c>
      <c r="B42" s="240" t="s">
        <v>231</v>
      </c>
      <c r="C42" s="241">
        <v>13902220</v>
      </c>
      <c r="D42" s="241">
        <v>27363401</v>
      </c>
      <c r="E42" s="241">
        <f>((D42-C42)/C42)*100</f>
        <v>96.827564230748749</v>
      </c>
      <c r="F42" s="249" t="s">
        <v>232</v>
      </c>
    </row>
    <row r="43" spans="1:6" ht="13.5" customHeight="1">
      <c r="A43" s="246"/>
      <c r="B43" s="240"/>
      <c r="C43" s="241">
        <v>0</v>
      </c>
      <c r="D43" s="241">
        <v>0</v>
      </c>
      <c r="E43" s="241"/>
      <c r="F43" s="242"/>
    </row>
    <row r="44" spans="1:6">
      <c r="A44" s="246">
        <v>10</v>
      </c>
      <c r="B44" s="239" t="s">
        <v>233</v>
      </c>
      <c r="C44" s="241">
        <v>33936074</v>
      </c>
      <c r="D44" s="241">
        <v>33578563</v>
      </c>
      <c r="E44" s="241">
        <f>((D44-C44)/C44)*100</f>
        <v>-1.053483676396981</v>
      </c>
      <c r="F44" s="242"/>
    </row>
    <row r="45" spans="1:6">
      <c r="A45" s="246">
        <v>11</v>
      </c>
      <c r="B45" s="239" t="s">
        <v>234</v>
      </c>
      <c r="C45" s="244">
        <f t="shared" ref="C45:D45" si="3">C11+C16+C18+C19+C30+C38+C39+C42+C44</f>
        <v>871478172</v>
      </c>
      <c r="D45" s="244">
        <f t="shared" si="3"/>
        <v>1141322868</v>
      </c>
      <c r="E45" s="244"/>
      <c r="F45" s="245"/>
    </row>
    <row r="46" spans="1:6" ht="25.5">
      <c r="A46" s="246">
        <v>12</v>
      </c>
      <c r="B46" s="239" t="s">
        <v>235</v>
      </c>
      <c r="C46" s="241">
        <v>7058243</v>
      </c>
      <c r="D46" s="241">
        <v>16814357</v>
      </c>
      <c r="E46" s="241">
        <f>((D46-C46)/C46)*100</f>
        <v>138.22298268846794</v>
      </c>
      <c r="F46" s="242" t="s">
        <v>236</v>
      </c>
    </row>
    <row r="47" spans="1:6">
      <c r="A47" s="246">
        <v>13</v>
      </c>
      <c r="B47" s="239" t="s">
        <v>237</v>
      </c>
      <c r="C47" s="244">
        <f t="shared" ref="C47:D47" si="4">C45-C46</f>
        <v>864419929</v>
      </c>
      <c r="D47" s="244">
        <f t="shared" si="4"/>
        <v>1124508511</v>
      </c>
      <c r="E47" s="244"/>
      <c r="F47" s="245"/>
    </row>
    <row r="48" spans="1:6" ht="51">
      <c r="A48" s="246">
        <v>14</v>
      </c>
      <c r="B48" s="240" t="s">
        <v>238</v>
      </c>
      <c r="C48" s="241"/>
      <c r="D48" s="241"/>
      <c r="E48" s="241"/>
      <c r="F48" s="242"/>
    </row>
  </sheetData>
  <printOptions horizontalCentered="1"/>
  <pageMargins left="0.76" right="0.62" top="0.56999999999999995" bottom="0.42" header="0.51181102362204722" footer="0.34"/>
  <pageSetup paperSize="9" scale="73" fitToHeight="2"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2:F48"/>
  <sheetViews>
    <sheetView zoomScale="85" zoomScaleNormal="85" zoomScaleSheetLayoutView="40" workbookViewId="0">
      <pane xSplit="2" ySplit="8" topLeftCell="C35" activePane="bottomRight" state="frozen"/>
      <selection activeCell="C52" sqref="C52"/>
      <selection pane="topRight" activeCell="C52" sqref="C52"/>
      <selection pane="bottomLeft" activeCell="C52" sqref="C52"/>
      <selection pane="bottomRight" activeCell="C52" sqref="C52"/>
    </sheetView>
  </sheetViews>
  <sheetFormatPr defaultRowHeight="12.75"/>
  <cols>
    <col min="1" max="1" width="6.6640625" style="227" customWidth="1"/>
    <col min="2" max="2" width="37.33203125" style="230" customWidth="1"/>
    <col min="3" max="3" width="14.83203125" style="230" customWidth="1"/>
    <col min="4" max="4" width="15.1640625" style="230" customWidth="1"/>
    <col min="5" max="5" width="14.1640625" style="230" customWidth="1"/>
    <col min="6" max="6" width="51" style="230" customWidth="1"/>
    <col min="7" max="33" width="2.33203125" style="230" bestFit="1" customWidth="1"/>
    <col min="34" max="16384" width="9.33203125" style="230"/>
  </cols>
  <sheetData>
    <row r="2" spans="1:6" ht="15.75">
      <c r="B2" s="228" t="s">
        <v>239</v>
      </c>
      <c r="C2" s="229"/>
      <c r="D2" s="229"/>
      <c r="E2" s="229"/>
    </row>
    <row r="3" spans="1:6" ht="15.75">
      <c r="B3" s="231" t="s">
        <v>240</v>
      </c>
      <c r="C3" s="231"/>
      <c r="D3" s="231"/>
      <c r="E3" s="231"/>
      <c r="F3" s="250"/>
    </row>
    <row r="4" spans="1:6" ht="4.5" customHeight="1">
      <c r="B4" s="231"/>
      <c r="C4" s="232"/>
      <c r="D4" s="232"/>
      <c r="E4" s="232"/>
      <c r="F4" s="250"/>
    </row>
    <row r="5" spans="1:6" ht="15">
      <c r="B5" s="233" t="s">
        <v>183</v>
      </c>
      <c r="C5" s="234"/>
      <c r="D5" s="234"/>
      <c r="E5" s="234"/>
      <c r="F5" s="251"/>
    </row>
    <row r="6" spans="1:6" ht="15">
      <c r="B6" s="233"/>
      <c r="C6" s="234"/>
      <c r="D6" s="234"/>
      <c r="E6" s="234"/>
      <c r="F6" s="251"/>
    </row>
    <row r="7" spans="1:6" ht="6.75" customHeight="1"/>
    <row r="8" spans="1:6" s="237" customFormat="1" ht="54" customHeight="1">
      <c r="A8" s="235" t="s">
        <v>184</v>
      </c>
      <c r="B8" s="235" t="s">
        <v>185</v>
      </c>
      <c r="C8" s="236" t="s">
        <v>75</v>
      </c>
      <c r="D8" s="236" t="s">
        <v>62</v>
      </c>
      <c r="E8" s="236" t="s">
        <v>241</v>
      </c>
      <c r="F8" s="236" t="s">
        <v>187</v>
      </c>
    </row>
    <row r="9" spans="1:6">
      <c r="A9" s="235" t="s">
        <v>188</v>
      </c>
      <c r="B9" s="235">
        <v>1</v>
      </c>
      <c r="C9" s="235"/>
      <c r="D9" s="235"/>
      <c r="E9" s="235"/>
      <c r="F9" s="238"/>
    </row>
    <row r="10" spans="1:6">
      <c r="A10" s="235" t="s">
        <v>189</v>
      </c>
      <c r="B10" s="252" t="s">
        <v>190</v>
      </c>
      <c r="C10" s="238"/>
      <c r="D10" s="238"/>
      <c r="E10" s="238"/>
      <c r="F10" s="238"/>
    </row>
    <row r="11" spans="1:6" ht="51">
      <c r="A11" s="235">
        <v>1</v>
      </c>
      <c r="B11" s="252" t="s">
        <v>191</v>
      </c>
      <c r="C11" s="242">
        <v>6749018</v>
      </c>
      <c r="D11" s="242">
        <v>15367444</v>
      </c>
      <c r="E11" s="242">
        <f>((D11-C11)/C11)*100</f>
        <v>127.69896301950891</v>
      </c>
      <c r="F11" s="242" t="s">
        <v>242</v>
      </c>
    </row>
    <row r="12" spans="1:6">
      <c r="A12" s="235"/>
      <c r="B12" s="252"/>
      <c r="C12" s="242">
        <v>0</v>
      </c>
      <c r="D12" s="242">
        <v>0</v>
      </c>
      <c r="E12" s="242"/>
      <c r="F12" s="242"/>
    </row>
    <row r="13" spans="1:6">
      <c r="A13" s="235">
        <v>2</v>
      </c>
      <c r="B13" s="252" t="s">
        <v>193</v>
      </c>
      <c r="C13" s="242">
        <v>0</v>
      </c>
      <c r="D13" s="242">
        <v>0</v>
      </c>
      <c r="E13" s="242"/>
      <c r="F13" s="242"/>
    </row>
    <row r="14" spans="1:6" ht="25.5">
      <c r="A14" s="235">
        <v>2.1</v>
      </c>
      <c r="B14" s="252" t="s">
        <v>194</v>
      </c>
      <c r="C14" s="242">
        <v>60781353</v>
      </c>
      <c r="D14" s="242">
        <v>53967325</v>
      </c>
      <c r="E14" s="242">
        <f>((D14-C14)/C14)*100</f>
        <v>-11.210721156536282</v>
      </c>
      <c r="F14" s="253" t="s">
        <v>243</v>
      </c>
    </row>
    <row r="15" spans="1:6" ht="204">
      <c r="A15" s="235">
        <v>2.2000000000000002</v>
      </c>
      <c r="B15" s="252" t="s">
        <v>196</v>
      </c>
      <c r="C15" s="242">
        <v>109910355</v>
      </c>
      <c r="D15" s="242">
        <v>147118926</v>
      </c>
      <c r="E15" s="242">
        <f>((D15-C15)/C15)*100</f>
        <v>33.853562751207562</v>
      </c>
      <c r="F15" s="243" t="s">
        <v>244</v>
      </c>
    </row>
    <row r="16" spans="1:6" ht="25.5">
      <c r="A16" s="235"/>
      <c r="B16" s="252" t="s">
        <v>198</v>
      </c>
      <c r="C16" s="245">
        <f t="shared" ref="C16:D16" si="0">C14+C15</f>
        <v>170691708</v>
      </c>
      <c r="D16" s="245">
        <f t="shared" si="0"/>
        <v>201086251</v>
      </c>
      <c r="E16" s="245"/>
      <c r="F16" s="245"/>
    </row>
    <row r="17" spans="1:6">
      <c r="A17" s="235"/>
      <c r="B17" s="252"/>
      <c r="C17" s="242">
        <v>0</v>
      </c>
      <c r="D17" s="242">
        <v>0</v>
      </c>
      <c r="E17" s="242"/>
      <c r="F17" s="242"/>
    </row>
    <row r="18" spans="1:6" ht="207.75" customHeight="1">
      <c r="A18" s="235">
        <v>3</v>
      </c>
      <c r="B18" s="252" t="s">
        <v>199</v>
      </c>
      <c r="C18" s="242">
        <v>20881934</v>
      </c>
      <c r="D18" s="242">
        <v>28588928</v>
      </c>
      <c r="E18" s="242">
        <f>((D18-C18)/C18)*100</f>
        <v>36.907472267654903</v>
      </c>
      <c r="F18" s="254" t="s">
        <v>245</v>
      </c>
    </row>
    <row r="19" spans="1:6" ht="38.25">
      <c r="A19" s="235">
        <v>4</v>
      </c>
      <c r="B19" s="252" t="s">
        <v>200</v>
      </c>
      <c r="C19" s="242">
        <v>6665807</v>
      </c>
      <c r="D19" s="242">
        <v>7890902</v>
      </c>
      <c r="E19" s="242">
        <f>((D19-C19)/C19)*100</f>
        <v>18.378794945608238</v>
      </c>
      <c r="F19" s="242" t="s">
        <v>246</v>
      </c>
    </row>
    <row r="20" spans="1:6">
      <c r="A20" s="235"/>
      <c r="B20" s="252"/>
      <c r="C20" s="242">
        <v>0</v>
      </c>
      <c r="D20" s="242">
        <v>0</v>
      </c>
      <c r="E20" s="242"/>
      <c r="F20" s="242"/>
    </row>
    <row r="21" spans="1:6">
      <c r="A21" s="235">
        <v>5</v>
      </c>
      <c r="B21" s="252" t="s">
        <v>202</v>
      </c>
      <c r="C21" s="242">
        <v>0</v>
      </c>
      <c r="D21" s="242">
        <v>0</v>
      </c>
      <c r="E21" s="242"/>
      <c r="F21" s="242"/>
    </row>
    <row r="22" spans="1:6">
      <c r="A22" s="246">
        <v>5.0999999999999996</v>
      </c>
      <c r="B22" s="238" t="s">
        <v>203</v>
      </c>
      <c r="C22" s="242">
        <v>4544345</v>
      </c>
      <c r="D22" s="242">
        <v>4723489</v>
      </c>
      <c r="E22" s="242">
        <f>((D22-C22)/C22)*100</f>
        <v>3.9421302739998829</v>
      </c>
      <c r="F22" s="242" t="s">
        <v>247</v>
      </c>
    </row>
    <row r="23" spans="1:6" ht="63.75">
      <c r="A23" s="246">
        <v>5.2</v>
      </c>
      <c r="B23" s="238" t="s">
        <v>205</v>
      </c>
      <c r="C23" s="242">
        <v>1723724</v>
      </c>
      <c r="D23" s="242">
        <v>695298</v>
      </c>
      <c r="E23" s="242">
        <f>((D23-C23)/C23)*100</f>
        <v>-59.663031900698712</v>
      </c>
      <c r="F23" s="243" t="s">
        <v>248</v>
      </c>
    </row>
    <row r="24" spans="1:6" ht="114.75">
      <c r="A24" s="246">
        <v>5.3</v>
      </c>
      <c r="B24" s="238" t="s">
        <v>207</v>
      </c>
      <c r="C24" s="242">
        <v>7634909</v>
      </c>
      <c r="D24" s="242">
        <v>5642511</v>
      </c>
      <c r="E24" s="242">
        <f>((D24-C24)/C24)*100</f>
        <v>-26.095897148217485</v>
      </c>
      <c r="F24" s="243" t="s">
        <v>208</v>
      </c>
    </row>
    <row r="25" spans="1:6" ht="25.5">
      <c r="A25" s="246">
        <v>5.4</v>
      </c>
      <c r="B25" s="238" t="s">
        <v>209</v>
      </c>
      <c r="C25" s="242">
        <v>4585660</v>
      </c>
      <c r="D25" s="242">
        <v>4705853</v>
      </c>
      <c r="E25" s="242">
        <f>((D25-C25)/C25)*100</f>
        <v>2.6210621807984018</v>
      </c>
      <c r="F25" s="242" t="s">
        <v>247</v>
      </c>
    </row>
    <row r="26" spans="1:6" ht="38.25">
      <c r="A26" s="246">
        <v>5.5</v>
      </c>
      <c r="B26" s="238" t="s">
        <v>210</v>
      </c>
      <c r="C26" s="242">
        <v>973550</v>
      </c>
      <c r="D26" s="242">
        <v>1424287</v>
      </c>
      <c r="E26" s="242">
        <f>((D26-C26)/C26)*100</f>
        <v>46.298289764264808</v>
      </c>
      <c r="F26" s="242" t="s">
        <v>249</v>
      </c>
    </row>
    <row r="27" spans="1:6">
      <c r="A27" s="246">
        <v>5.6</v>
      </c>
      <c r="B27" s="238" t="s">
        <v>212</v>
      </c>
      <c r="C27" s="242">
        <v>0</v>
      </c>
      <c r="D27" s="242">
        <v>0</v>
      </c>
      <c r="E27" s="242"/>
      <c r="F27" s="242"/>
    </row>
    <row r="28" spans="1:6">
      <c r="A28" s="246">
        <v>5.7</v>
      </c>
      <c r="B28" s="238" t="s">
        <v>213</v>
      </c>
      <c r="C28" s="242">
        <v>27750</v>
      </c>
      <c r="D28" s="242">
        <v>2250</v>
      </c>
      <c r="E28" s="242">
        <f>((D28-C28)/C28)*100</f>
        <v>-91.891891891891902</v>
      </c>
      <c r="F28" s="242" t="s">
        <v>214</v>
      </c>
    </row>
    <row r="29" spans="1:6">
      <c r="A29" s="246" t="s">
        <v>188</v>
      </c>
      <c r="B29" s="238" t="s">
        <v>188</v>
      </c>
      <c r="C29" s="242">
        <v>0</v>
      </c>
      <c r="D29" s="242">
        <v>0</v>
      </c>
      <c r="E29" s="242"/>
      <c r="F29" s="242"/>
    </row>
    <row r="30" spans="1:6" ht="25.5">
      <c r="A30" s="246"/>
      <c r="B30" s="252" t="s">
        <v>215</v>
      </c>
      <c r="C30" s="245">
        <f t="shared" ref="C30:D30" si="1">SUM(C22:C29)</f>
        <v>19489938</v>
      </c>
      <c r="D30" s="245">
        <f t="shared" si="1"/>
        <v>17193688</v>
      </c>
      <c r="E30" s="245"/>
      <c r="F30" s="245"/>
    </row>
    <row r="31" spans="1:6">
      <c r="A31" s="235">
        <v>6</v>
      </c>
      <c r="B31" s="252" t="s">
        <v>216</v>
      </c>
      <c r="C31" s="242">
        <v>0</v>
      </c>
      <c r="D31" s="242">
        <v>0</v>
      </c>
      <c r="E31" s="242"/>
      <c r="F31" s="242"/>
    </row>
    <row r="32" spans="1:6">
      <c r="A32" s="246" t="s">
        <v>217</v>
      </c>
      <c r="B32" s="238" t="s">
        <v>218</v>
      </c>
      <c r="C32" s="242">
        <v>535538488</v>
      </c>
      <c r="D32" s="242">
        <v>489803898</v>
      </c>
      <c r="E32" s="242">
        <f>((D32-C32)/C32)*100</f>
        <v>-8.5399258923104693</v>
      </c>
      <c r="F32" s="242"/>
    </row>
    <row r="33" spans="1:6" ht="38.25">
      <c r="A33" s="246">
        <v>6.2</v>
      </c>
      <c r="B33" s="238" t="s">
        <v>220</v>
      </c>
      <c r="C33" s="242">
        <v>42331550</v>
      </c>
      <c r="D33" s="242">
        <v>13780291</v>
      </c>
      <c r="E33" s="242">
        <f>((D33-C33)/C33)*100</f>
        <v>-67.446760158794092</v>
      </c>
      <c r="F33" s="238" t="s">
        <v>250</v>
      </c>
    </row>
    <row r="34" spans="1:6">
      <c r="A34" s="246">
        <v>6.3</v>
      </c>
      <c r="B34" s="238" t="s">
        <v>222</v>
      </c>
      <c r="C34" s="242">
        <v>26521043</v>
      </c>
      <c r="D34" s="242">
        <v>26248219</v>
      </c>
      <c r="E34" s="242">
        <f>((D34-C34)/C34)*100</f>
        <v>-1.0287076567840865</v>
      </c>
      <c r="F34" s="242"/>
    </row>
    <row r="35" spans="1:6">
      <c r="A35" s="246">
        <v>6.4</v>
      </c>
      <c r="B35" s="238" t="s">
        <v>224</v>
      </c>
      <c r="C35" s="242">
        <v>4902616</v>
      </c>
      <c r="D35" s="242">
        <v>13507664</v>
      </c>
      <c r="E35" s="242">
        <f>((D35-C35)/C35)*100</f>
        <v>175.51951855907134</v>
      </c>
      <c r="F35" s="242" t="s">
        <v>225</v>
      </c>
    </row>
    <row r="36" spans="1:6">
      <c r="A36" s="246">
        <v>6.5</v>
      </c>
      <c r="B36" s="238" t="s">
        <v>226</v>
      </c>
      <c r="C36" s="242">
        <v>0</v>
      </c>
      <c r="D36" s="242">
        <v>0</v>
      </c>
      <c r="E36" s="242"/>
      <c r="F36" s="242"/>
    </row>
    <row r="37" spans="1:6">
      <c r="A37" s="246">
        <v>6.6</v>
      </c>
      <c r="B37" s="238" t="s">
        <v>227</v>
      </c>
      <c r="C37" s="242">
        <v>10560943</v>
      </c>
      <c r="D37" s="242">
        <v>10172593</v>
      </c>
      <c r="E37" s="242">
        <f>((D37-C37)/C37)*100</f>
        <v>-3.6772284444675063</v>
      </c>
      <c r="F37" s="242"/>
    </row>
    <row r="38" spans="1:6">
      <c r="A38" s="246"/>
      <c r="B38" s="252" t="s">
        <v>229</v>
      </c>
      <c r="C38" s="245">
        <f t="shared" ref="C38:D38" si="2">SUM(C32:C37)</f>
        <v>619854640</v>
      </c>
      <c r="D38" s="245">
        <f t="shared" si="2"/>
        <v>553512665</v>
      </c>
      <c r="E38" s="245"/>
      <c r="F38" s="245"/>
    </row>
    <row r="39" spans="1:6" s="248" customFormat="1">
      <c r="A39" s="246">
        <v>7</v>
      </c>
      <c r="B39" s="238" t="s">
        <v>230</v>
      </c>
      <c r="C39" s="242">
        <v>120929</v>
      </c>
      <c r="D39" s="242">
        <v>0</v>
      </c>
      <c r="E39" s="242"/>
      <c r="F39" s="242"/>
    </row>
    <row r="40" spans="1:6">
      <c r="A40" s="246"/>
      <c r="B40" s="238"/>
      <c r="C40" s="242">
        <v>0</v>
      </c>
      <c r="D40" s="242">
        <v>0</v>
      </c>
      <c r="E40" s="242"/>
      <c r="F40" s="242"/>
    </row>
    <row r="41" spans="1:6">
      <c r="A41" s="246"/>
      <c r="B41" s="238"/>
      <c r="C41" s="242">
        <v>0</v>
      </c>
      <c r="D41" s="242">
        <v>0</v>
      </c>
      <c r="E41" s="242"/>
      <c r="F41" s="242"/>
    </row>
    <row r="42" spans="1:6">
      <c r="A42" s="246">
        <v>9.1</v>
      </c>
      <c r="B42" s="238" t="s">
        <v>231</v>
      </c>
      <c r="C42" s="242">
        <v>11658105</v>
      </c>
      <c r="D42" s="242">
        <v>13902220</v>
      </c>
      <c r="E42" s="242">
        <f>((D42-C42)/C42)*100</f>
        <v>19.249397736596126</v>
      </c>
      <c r="F42" s="249" t="s">
        <v>232</v>
      </c>
    </row>
    <row r="43" spans="1:6" ht="13.5" customHeight="1">
      <c r="A43" s="246"/>
      <c r="B43" s="238"/>
      <c r="C43" s="242">
        <v>0</v>
      </c>
      <c r="D43" s="242">
        <v>0</v>
      </c>
      <c r="E43" s="242"/>
      <c r="F43" s="242"/>
    </row>
    <row r="44" spans="1:6" ht="38.25">
      <c r="A44" s="246">
        <v>10</v>
      </c>
      <c r="B44" s="252" t="s">
        <v>233</v>
      </c>
      <c r="C44" s="242">
        <v>28804672</v>
      </c>
      <c r="D44" s="242">
        <v>33936074</v>
      </c>
      <c r="E44" s="242">
        <f>((D44-C44)/C44)*100</f>
        <v>17.81447815132212</v>
      </c>
      <c r="F44" s="242" t="s">
        <v>251</v>
      </c>
    </row>
    <row r="45" spans="1:6">
      <c r="A45" s="246">
        <v>11</v>
      </c>
      <c r="B45" s="252" t="s">
        <v>234</v>
      </c>
      <c r="C45" s="245">
        <f t="shared" ref="C45:D45" si="3">C11+C16+C18+C19+C30+C38+C39+C42+C44</f>
        <v>884916751</v>
      </c>
      <c r="D45" s="245">
        <f t="shared" si="3"/>
        <v>871478172</v>
      </c>
      <c r="E45" s="245"/>
      <c r="F45" s="245"/>
    </row>
    <row r="46" spans="1:6" ht="25.5">
      <c r="A46" s="246">
        <v>12</v>
      </c>
      <c r="B46" s="252" t="s">
        <v>235</v>
      </c>
      <c r="C46" s="242">
        <v>25915467</v>
      </c>
      <c r="D46" s="242">
        <v>7058243</v>
      </c>
      <c r="E46" s="242">
        <f>((D46-C46)/C46)*100</f>
        <v>-72.764361143868257</v>
      </c>
      <c r="F46" s="242" t="s">
        <v>252</v>
      </c>
    </row>
    <row r="47" spans="1:6">
      <c r="A47" s="246">
        <v>13</v>
      </c>
      <c r="B47" s="252" t="s">
        <v>237</v>
      </c>
      <c r="C47" s="245">
        <f t="shared" ref="C47:D47" si="4">C45-C46</f>
        <v>859001284</v>
      </c>
      <c r="D47" s="245">
        <f t="shared" si="4"/>
        <v>864419929</v>
      </c>
      <c r="E47" s="245"/>
      <c r="F47" s="245"/>
    </row>
    <row r="48" spans="1:6" ht="51">
      <c r="A48" s="246">
        <v>14</v>
      </c>
      <c r="B48" s="238" t="s">
        <v>238</v>
      </c>
      <c r="C48" s="242"/>
      <c r="D48" s="242"/>
      <c r="E48" s="242"/>
      <c r="F48" s="242"/>
    </row>
  </sheetData>
  <printOptions horizontalCentered="1"/>
  <pageMargins left="0.62" right="0.68" top="0.6" bottom="0.59" header="0.51181102362204722" footer="0.51181102362204722"/>
  <pageSetup paperSize="9" scale="75" fitToHeight="2"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2:G48"/>
  <sheetViews>
    <sheetView zoomScale="85" zoomScaleNormal="85" zoomScaleSheetLayoutView="40" workbookViewId="0">
      <pane xSplit="2" ySplit="8" topLeftCell="C35" activePane="bottomRight" state="frozen"/>
      <selection activeCell="C52" sqref="C52"/>
      <selection pane="topRight" activeCell="C52" sqref="C52"/>
      <selection pane="bottomLeft" activeCell="C52" sqref="C52"/>
      <selection pane="bottomRight" activeCell="C52" sqref="C52"/>
    </sheetView>
  </sheetViews>
  <sheetFormatPr defaultRowHeight="12.75"/>
  <cols>
    <col min="1" max="1" width="5.83203125" style="227" customWidth="1"/>
    <col min="2" max="2" width="37.33203125" style="230" customWidth="1"/>
    <col min="3" max="3" width="14.83203125" style="230" customWidth="1"/>
    <col min="4" max="4" width="15.1640625" style="230" customWidth="1"/>
    <col min="5" max="5" width="12.1640625" style="230" customWidth="1"/>
    <col min="6" max="6" width="53.33203125" style="230" customWidth="1"/>
    <col min="7" max="7" width="8.1640625" style="230" bestFit="1" customWidth="1"/>
    <col min="8" max="35" width="2.33203125" style="230" bestFit="1" customWidth="1"/>
    <col min="36" max="16384" width="9.33203125" style="230"/>
  </cols>
  <sheetData>
    <row r="2" spans="1:6" ht="15.75">
      <c r="B2" s="228" t="s">
        <v>253</v>
      </c>
      <c r="C2" s="229"/>
      <c r="D2" s="229"/>
      <c r="E2" s="229"/>
      <c r="F2" s="229"/>
    </row>
    <row r="3" spans="1:6" ht="15">
      <c r="B3" s="231" t="s">
        <v>240</v>
      </c>
      <c r="C3" s="231"/>
      <c r="D3" s="231"/>
      <c r="E3" s="231"/>
      <c r="F3" s="231"/>
    </row>
    <row r="4" spans="1:6" ht="4.5" customHeight="1">
      <c r="B4" s="231"/>
      <c r="C4" s="232"/>
      <c r="D4" s="232"/>
      <c r="E4" s="232"/>
      <c r="F4" s="232"/>
    </row>
    <row r="5" spans="1:6" ht="15">
      <c r="B5" s="233" t="s">
        <v>183</v>
      </c>
      <c r="C5" s="234"/>
      <c r="D5" s="234"/>
      <c r="E5" s="234"/>
      <c r="F5" s="234"/>
    </row>
    <row r="6" spans="1:6" ht="15">
      <c r="B6" s="233"/>
      <c r="C6" s="234"/>
      <c r="D6" s="234"/>
      <c r="E6" s="234"/>
      <c r="F6" s="234"/>
    </row>
    <row r="7" spans="1:6" ht="6.75" customHeight="1"/>
    <row r="8" spans="1:6" s="237" customFormat="1" ht="24" customHeight="1">
      <c r="A8" s="235" t="s">
        <v>184</v>
      </c>
      <c r="B8" s="235" t="s">
        <v>185</v>
      </c>
      <c r="C8" s="236" t="s">
        <v>61</v>
      </c>
      <c r="D8" s="236" t="s">
        <v>75</v>
      </c>
      <c r="E8" s="236" t="s">
        <v>241</v>
      </c>
      <c r="F8" s="236" t="s">
        <v>187</v>
      </c>
    </row>
    <row r="9" spans="1:6">
      <c r="A9" s="235" t="s">
        <v>188</v>
      </c>
      <c r="B9" s="235">
        <v>1</v>
      </c>
      <c r="C9" s="235"/>
      <c r="D9" s="235"/>
      <c r="E9" s="235"/>
      <c r="F9" s="235"/>
    </row>
    <row r="10" spans="1:6">
      <c r="A10" s="235" t="s">
        <v>189</v>
      </c>
      <c r="B10" s="252" t="s">
        <v>190</v>
      </c>
      <c r="C10" s="238"/>
      <c r="D10" s="238"/>
      <c r="E10" s="238"/>
      <c r="F10" s="238"/>
    </row>
    <row r="11" spans="1:6" ht="38.25">
      <c r="A11" s="235">
        <v>1</v>
      </c>
      <c r="B11" s="252" t="s">
        <v>191</v>
      </c>
      <c r="C11" s="242">
        <v>10734779</v>
      </c>
      <c r="D11" s="242">
        <v>6749018</v>
      </c>
      <c r="E11" s="242">
        <f>((D11-C11)/C11)*100</f>
        <v>-37.12941831406124</v>
      </c>
      <c r="F11" s="242" t="s">
        <v>254</v>
      </c>
    </row>
    <row r="12" spans="1:6">
      <c r="A12" s="235"/>
      <c r="B12" s="252"/>
      <c r="C12" s="242">
        <v>0</v>
      </c>
      <c r="D12" s="242">
        <v>0</v>
      </c>
      <c r="E12" s="242"/>
      <c r="F12" s="242"/>
    </row>
    <row r="13" spans="1:6">
      <c r="A13" s="235">
        <v>2</v>
      </c>
      <c r="B13" s="252" t="s">
        <v>193</v>
      </c>
      <c r="C13" s="242">
        <v>0</v>
      </c>
      <c r="D13" s="242">
        <v>0</v>
      </c>
      <c r="E13" s="242"/>
      <c r="F13" s="242"/>
    </row>
    <row r="14" spans="1:6" ht="229.5">
      <c r="A14" s="235">
        <v>2.1</v>
      </c>
      <c r="B14" s="252" t="s">
        <v>194</v>
      </c>
      <c r="C14" s="242">
        <v>14218644</v>
      </c>
      <c r="D14" s="242">
        <v>60781353</v>
      </c>
      <c r="E14" s="242">
        <f>((D14-C14)/C14)*100</f>
        <v>327.47643868149453</v>
      </c>
      <c r="F14" s="243" t="s">
        <v>255</v>
      </c>
    </row>
    <row r="15" spans="1:6" ht="25.5">
      <c r="A15" s="235">
        <v>2.2000000000000002</v>
      </c>
      <c r="B15" s="252" t="s">
        <v>196</v>
      </c>
      <c r="C15" s="242">
        <v>108761585</v>
      </c>
      <c r="D15" s="242">
        <v>109910355</v>
      </c>
      <c r="E15" s="242">
        <f>((D15-C15)/C15)*100</f>
        <v>1.056227711282435</v>
      </c>
      <c r="F15" s="242" t="s">
        <v>247</v>
      </c>
    </row>
    <row r="16" spans="1:6" ht="25.5">
      <c r="A16" s="235"/>
      <c r="B16" s="252" t="s">
        <v>198</v>
      </c>
      <c r="C16" s="245">
        <f t="shared" ref="C16:D16" si="0">C14+C15</f>
        <v>122980229</v>
      </c>
      <c r="D16" s="245">
        <f t="shared" si="0"/>
        <v>170691708</v>
      </c>
      <c r="E16" s="245"/>
      <c r="F16" s="245"/>
    </row>
    <row r="17" spans="1:7">
      <c r="A17" s="235"/>
      <c r="B17" s="252"/>
      <c r="C17" s="242">
        <v>0</v>
      </c>
      <c r="D17" s="242">
        <v>0</v>
      </c>
      <c r="E17" s="242"/>
      <c r="F17" s="242"/>
    </row>
    <row r="18" spans="1:7" ht="129" customHeight="1">
      <c r="A18" s="235">
        <v>3</v>
      </c>
      <c r="B18" s="252" t="s">
        <v>199</v>
      </c>
      <c r="C18" s="242">
        <v>16339829</v>
      </c>
      <c r="D18" s="242">
        <v>20881934</v>
      </c>
      <c r="E18" s="242">
        <f>((D18-C18)/C18)*100</f>
        <v>27.797751127016078</v>
      </c>
      <c r="F18" s="254" t="s">
        <v>256</v>
      </c>
      <c r="G18" s="255"/>
    </row>
    <row r="19" spans="1:7">
      <c r="A19" s="235">
        <v>4</v>
      </c>
      <c r="B19" s="252" t="s">
        <v>200</v>
      </c>
      <c r="C19" s="242">
        <v>6196672</v>
      </c>
      <c r="D19" s="242">
        <v>6665807</v>
      </c>
      <c r="E19" s="242">
        <f>((D19-C19)/C19)*100</f>
        <v>7.5707573355504376</v>
      </c>
      <c r="F19" s="242" t="s">
        <v>247</v>
      </c>
    </row>
    <row r="20" spans="1:7">
      <c r="A20" s="235"/>
      <c r="B20" s="252"/>
      <c r="C20" s="242">
        <v>0</v>
      </c>
      <c r="D20" s="242">
        <v>0</v>
      </c>
      <c r="E20" s="242"/>
      <c r="F20" s="242"/>
    </row>
    <row r="21" spans="1:7">
      <c r="A21" s="235">
        <v>5</v>
      </c>
      <c r="B21" s="252" t="s">
        <v>202</v>
      </c>
      <c r="C21" s="242">
        <v>0</v>
      </c>
      <c r="D21" s="242">
        <v>0</v>
      </c>
      <c r="E21" s="242"/>
      <c r="F21" s="242"/>
    </row>
    <row r="22" spans="1:7" ht="25.5">
      <c r="A22" s="246">
        <v>5.0999999999999996</v>
      </c>
      <c r="B22" s="238" t="s">
        <v>203</v>
      </c>
      <c r="C22" s="242">
        <v>3957758</v>
      </c>
      <c r="D22" s="242">
        <v>4544345</v>
      </c>
      <c r="E22" s="242">
        <f>((D22-C22)/C22)*100</f>
        <v>14.821194221576963</v>
      </c>
      <c r="F22" s="242" t="s">
        <v>257</v>
      </c>
    </row>
    <row r="23" spans="1:7" ht="78" customHeight="1">
      <c r="A23" s="246">
        <v>5.2</v>
      </c>
      <c r="B23" s="238" t="s">
        <v>205</v>
      </c>
      <c r="C23" s="242">
        <v>5516</v>
      </c>
      <c r="D23" s="242">
        <v>1723724</v>
      </c>
      <c r="E23" s="242">
        <f>((D23-C23)/C23)*100</f>
        <v>31149.528643944886</v>
      </c>
      <c r="F23" s="243" t="s">
        <v>258</v>
      </c>
    </row>
    <row r="24" spans="1:7" ht="153">
      <c r="A24" s="246">
        <v>5.3</v>
      </c>
      <c r="B24" s="238" t="s">
        <v>207</v>
      </c>
      <c r="C24" s="242">
        <v>6025978</v>
      </c>
      <c r="D24" s="242">
        <v>7634909</v>
      </c>
      <c r="E24" s="242">
        <f>((D24-C24)/C24)*100</f>
        <v>26.699914934969893</v>
      </c>
      <c r="F24" s="243" t="s">
        <v>259</v>
      </c>
    </row>
    <row r="25" spans="1:7" ht="38.25">
      <c r="A25" s="246">
        <v>5.4</v>
      </c>
      <c r="B25" s="238" t="s">
        <v>209</v>
      </c>
      <c r="C25" s="242">
        <v>3659971</v>
      </c>
      <c r="D25" s="242">
        <v>4585660</v>
      </c>
      <c r="E25" s="242">
        <f>((D25-C25)/C25)*100</f>
        <v>25.292249583398341</v>
      </c>
      <c r="F25" s="242" t="s">
        <v>260</v>
      </c>
    </row>
    <row r="26" spans="1:7" ht="38.25">
      <c r="A26" s="246">
        <v>5.5</v>
      </c>
      <c r="B26" s="238" t="s">
        <v>210</v>
      </c>
      <c r="C26" s="242">
        <v>2183110</v>
      </c>
      <c r="D26" s="242">
        <v>973550</v>
      </c>
      <c r="E26" s="242">
        <f>((D26-C26)/C26)*100</f>
        <v>-55.405362075204636</v>
      </c>
      <c r="F26" s="242" t="s">
        <v>261</v>
      </c>
    </row>
    <row r="27" spans="1:7">
      <c r="A27" s="246">
        <v>5.6</v>
      </c>
      <c r="B27" s="238" t="s">
        <v>212</v>
      </c>
      <c r="C27" s="242">
        <v>0</v>
      </c>
      <c r="D27" s="242">
        <v>0</v>
      </c>
      <c r="E27" s="242"/>
      <c r="F27" s="242"/>
    </row>
    <row r="28" spans="1:7">
      <c r="A28" s="246">
        <v>5.7</v>
      </c>
      <c r="B28" s="238" t="s">
        <v>213</v>
      </c>
      <c r="C28" s="242">
        <v>3450</v>
      </c>
      <c r="D28" s="242">
        <v>27750</v>
      </c>
      <c r="E28" s="242">
        <f>((D28-C28)/C28)*100</f>
        <v>704.3478260869565</v>
      </c>
      <c r="F28" s="242" t="s">
        <v>214</v>
      </c>
    </row>
    <row r="29" spans="1:7">
      <c r="A29" s="246" t="s">
        <v>188</v>
      </c>
      <c r="B29" s="238" t="s">
        <v>188</v>
      </c>
      <c r="C29" s="242">
        <v>0</v>
      </c>
      <c r="D29" s="242">
        <v>0</v>
      </c>
      <c r="E29" s="242"/>
      <c r="F29" s="242"/>
    </row>
    <row r="30" spans="1:7" ht="25.5">
      <c r="A30" s="246"/>
      <c r="B30" s="252" t="s">
        <v>215</v>
      </c>
      <c r="C30" s="245">
        <f t="shared" ref="C30:D30" si="1">SUM(C22:C29)</f>
        <v>15835783</v>
      </c>
      <c r="D30" s="245">
        <f t="shared" si="1"/>
        <v>19489938</v>
      </c>
      <c r="E30" s="245"/>
      <c r="F30" s="245"/>
    </row>
    <row r="31" spans="1:7">
      <c r="A31" s="235">
        <v>6</v>
      </c>
      <c r="B31" s="252" t="s">
        <v>216</v>
      </c>
      <c r="C31" s="242">
        <v>0</v>
      </c>
      <c r="D31" s="242">
        <v>0</v>
      </c>
      <c r="E31" s="242"/>
      <c r="F31" s="242"/>
    </row>
    <row r="32" spans="1:7">
      <c r="A32" s="246" t="s">
        <v>217</v>
      </c>
      <c r="B32" s="238" t="s">
        <v>218</v>
      </c>
      <c r="C32" s="242">
        <v>553570651</v>
      </c>
      <c r="D32" s="242">
        <v>535538488</v>
      </c>
      <c r="E32" s="242">
        <f>((D32-C32)/C32)*100</f>
        <v>-3.2574275690782604</v>
      </c>
      <c r="F32" s="242"/>
    </row>
    <row r="33" spans="1:6">
      <c r="A33" s="246">
        <v>6.2</v>
      </c>
      <c r="B33" s="238" t="s">
        <v>220</v>
      </c>
      <c r="C33" s="242">
        <v>38811202</v>
      </c>
      <c r="D33" s="242">
        <v>42331550</v>
      </c>
      <c r="E33" s="242">
        <f>((D33-C33)/C33)*100</f>
        <v>9.0704431158818526</v>
      </c>
      <c r="F33" s="242"/>
    </row>
    <row r="34" spans="1:6" ht="25.5">
      <c r="A34" s="246">
        <v>6.3</v>
      </c>
      <c r="B34" s="238" t="s">
        <v>222</v>
      </c>
      <c r="C34" s="242">
        <v>20088935</v>
      </c>
      <c r="D34" s="242">
        <v>26521043</v>
      </c>
      <c r="E34" s="242">
        <f>((D34-C34)/C34)*100</f>
        <v>32.018163232645236</v>
      </c>
      <c r="F34" s="247" t="s">
        <v>262</v>
      </c>
    </row>
    <row r="35" spans="1:6">
      <c r="A35" s="246">
        <v>6.4</v>
      </c>
      <c r="B35" s="238" t="s">
        <v>224</v>
      </c>
      <c r="C35" s="242">
        <v>15286828</v>
      </c>
      <c r="D35" s="242">
        <v>4902616</v>
      </c>
      <c r="E35" s="242">
        <f>((D35-C35)/C35)*100</f>
        <v>-67.92914789124336</v>
      </c>
      <c r="F35" s="242" t="s">
        <v>225</v>
      </c>
    </row>
    <row r="36" spans="1:6">
      <c r="A36" s="246">
        <v>6.5</v>
      </c>
      <c r="B36" s="238" t="s">
        <v>226</v>
      </c>
      <c r="C36" s="242">
        <v>0</v>
      </c>
      <c r="D36" s="242">
        <v>0</v>
      </c>
      <c r="E36" s="242"/>
      <c r="F36" s="242"/>
    </row>
    <row r="37" spans="1:6" ht="51">
      <c r="A37" s="246">
        <v>6.6</v>
      </c>
      <c r="B37" s="238" t="s">
        <v>227</v>
      </c>
      <c r="C37" s="242">
        <v>6391078</v>
      </c>
      <c r="D37" s="242">
        <v>10560943</v>
      </c>
      <c r="E37" s="242">
        <f>((D37-C37)/C37)*100</f>
        <v>65.245096367154332</v>
      </c>
      <c r="F37" s="254" t="s">
        <v>263</v>
      </c>
    </row>
    <row r="38" spans="1:6">
      <c r="A38" s="246"/>
      <c r="B38" s="252" t="s">
        <v>229</v>
      </c>
      <c r="C38" s="245">
        <f t="shared" ref="C38:D38" si="2">SUM(C32:C37)</f>
        <v>634148694</v>
      </c>
      <c r="D38" s="245">
        <f t="shared" si="2"/>
        <v>619854640</v>
      </c>
      <c r="E38" s="245"/>
      <c r="F38" s="245"/>
    </row>
    <row r="39" spans="1:6" s="248" customFormat="1">
      <c r="A39" s="246">
        <v>7</v>
      </c>
      <c r="B39" s="238" t="s">
        <v>230</v>
      </c>
      <c r="C39" s="242">
        <v>0</v>
      </c>
      <c r="D39" s="242">
        <v>120929</v>
      </c>
      <c r="E39" s="242"/>
      <c r="F39" s="242"/>
    </row>
    <row r="40" spans="1:6">
      <c r="A40" s="246"/>
      <c r="B40" s="238"/>
      <c r="C40" s="242">
        <v>0</v>
      </c>
      <c r="D40" s="242">
        <v>0</v>
      </c>
      <c r="E40" s="242"/>
      <c r="F40" s="242"/>
    </row>
    <row r="41" spans="1:6">
      <c r="A41" s="246"/>
      <c r="B41" s="238"/>
      <c r="C41" s="242">
        <v>0</v>
      </c>
      <c r="D41" s="242">
        <v>0</v>
      </c>
      <c r="E41" s="242"/>
      <c r="F41" s="242"/>
    </row>
    <row r="42" spans="1:6">
      <c r="A42" s="246">
        <v>9.1</v>
      </c>
      <c r="B42" s="238" t="s">
        <v>231</v>
      </c>
      <c r="C42" s="242">
        <v>9397760</v>
      </c>
      <c r="D42" s="242">
        <v>11658105</v>
      </c>
      <c r="E42" s="242">
        <f>((D42-C42)/C42)*100</f>
        <v>24.051954933941705</v>
      </c>
      <c r="F42" s="249" t="s">
        <v>232</v>
      </c>
    </row>
    <row r="43" spans="1:6" ht="13.5" customHeight="1">
      <c r="A43" s="246"/>
      <c r="B43" s="238"/>
      <c r="C43" s="242">
        <v>0</v>
      </c>
      <c r="D43" s="242">
        <v>0</v>
      </c>
      <c r="E43" s="242"/>
      <c r="F43" s="242"/>
    </row>
    <row r="44" spans="1:6">
      <c r="A44" s="246">
        <v>10</v>
      </c>
      <c r="B44" s="252" t="s">
        <v>233</v>
      </c>
      <c r="C44" s="242">
        <v>31357931</v>
      </c>
      <c r="D44" s="242">
        <v>28804672</v>
      </c>
      <c r="E44" s="242">
        <f>((D44-C44)/C44)*100</f>
        <v>-8.1423069653415592</v>
      </c>
      <c r="F44" s="242"/>
    </row>
    <row r="45" spans="1:6">
      <c r="A45" s="246">
        <v>11</v>
      </c>
      <c r="B45" s="252" t="s">
        <v>234</v>
      </c>
      <c r="C45" s="245">
        <f t="shared" ref="C45:D45" si="3">C11+C16+C18+C19+C30+C38+C39+C42+C44</f>
        <v>846991677</v>
      </c>
      <c r="D45" s="245">
        <f t="shared" si="3"/>
        <v>884916751</v>
      </c>
      <c r="E45" s="245"/>
      <c r="F45" s="245"/>
    </row>
    <row r="46" spans="1:6" ht="25.5">
      <c r="A46" s="246">
        <v>12</v>
      </c>
      <c r="B46" s="252" t="s">
        <v>235</v>
      </c>
      <c r="C46" s="242">
        <v>152460979</v>
      </c>
      <c r="D46" s="242">
        <v>25915467</v>
      </c>
      <c r="E46" s="242">
        <f>((D46-C46)/C46)*100</f>
        <v>-83.00190175218539</v>
      </c>
      <c r="F46" s="242" t="s">
        <v>252</v>
      </c>
    </row>
    <row r="47" spans="1:6">
      <c r="A47" s="246">
        <v>13</v>
      </c>
      <c r="B47" s="252" t="s">
        <v>237</v>
      </c>
      <c r="C47" s="245">
        <f t="shared" ref="C47:D47" si="4">C45-C46</f>
        <v>694530698</v>
      </c>
      <c r="D47" s="245">
        <f t="shared" si="4"/>
        <v>859001284</v>
      </c>
      <c r="E47" s="245"/>
      <c r="F47" s="245"/>
    </row>
    <row r="48" spans="1:6" ht="51">
      <c r="A48" s="246">
        <v>14</v>
      </c>
      <c r="B48" s="238" t="s">
        <v>238</v>
      </c>
      <c r="C48" s="242"/>
      <c r="D48" s="242"/>
      <c r="E48" s="242"/>
      <c r="F48" s="242"/>
    </row>
  </sheetData>
  <printOptions horizontalCentered="1"/>
  <pageMargins left="0.70866141732283472" right="0.70866141732283472" top="0.47" bottom="0.52" header="0.31496062992125984" footer="0.31496062992125984"/>
  <pageSetup paperSize="9" scale="74" fitToHeight="2"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2:G48"/>
  <sheetViews>
    <sheetView zoomScale="85" zoomScaleNormal="85" zoomScaleSheetLayoutView="40" workbookViewId="0">
      <pane xSplit="2" ySplit="8" topLeftCell="C9" activePane="bottomRight" state="frozen"/>
      <selection activeCell="C52" sqref="C52"/>
      <selection pane="topRight" activeCell="C52" sqref="C52"/>
      <selection pane="bottomLeft" activeCell="C52" sqref="C52"/>
      <selection pane="bottomRight" activeCell="C52" sqref="C52"/>
    </sheetView>
  </sheetViews>
  <sheetFormatPr defaultRowHeight="12.75"/>
  <cols>
    <col min="1" max="1" width="6.83203125" style="227" customWidth="1"/>
    <col min="2" max="2" width="38" style="230" customWidth="1"/>
    <col min="3" max="3" width="15" style="260" customWidth="1"/>
    <col min="4" max="4" width="16.33203125" style="230" bestFit="1" customWidth="1"/>
    <col min="5" max="5" width="14.6640625" style="230" customWidth="1"/>
    <col min="6" max="6" width="57.33203125" style="230" customWidth="1"/>
    <col min="7" max="7" width="8.1640625" style="230" bestFit="1" customWidth="1"/>
    <col min="8" max="35" width="2.33203125" style="230" bestFit="1" customWidth="1"/>
    <col min="36" max="16384" width="9.33203125" style="230"/>
  </cols>
  <sheetData>
    <row r="2" spans="1:6" ht="15.75">
      <c r="B2" s="228" t="s">
        <v>181</v>
      </c>
      <c r="C2" s="256"/>
      <c r="D2" s="229"/>
      <c r="E2" s="229"/>
      <c r="F2" s="229"/>
    </row>
    <row r="3" spans="1:6" ht="15">
      <c r="B3" s="231" t="s">
        <v>240</v>
      </c>
      <c r="C3" s="257"/>
      <c r="D3" s="231"/>
      <c r="E3" s="231"/>
      <c r="F3" s="231"/>
    </row>
    <row r="4" spans="1:6" ht="4.5" customHeight="1">
      <c r="B4" s="231"/>
      <c r="C4" s="258"/>
      <c r="D4" s="232"/>
      <c r="E4" s="232"/>
      <c r="F4" s="232"/>
    </row>
    <row r="5" spans="1:6" ht="15">
      <c r="B5" s="233" t="s">
        <v>183</v>
      </c>
      <c r="C5" s="233" t="s">
        <v>264</v>
      </c>
      <c r="D5" s="234"/>
      <c r="E5" s="234"/>
      <c r="F5" s="234"/>
    </row>
    <row r="6" spans="1:6" ht="15">
      <c r="B6" s="233"/>
      <c r="C6" s="259"/>
      <c r="D6" s="234"/>
      <c r="E6" s="234"/>
      <c r="F6" s="234"/>
    </row>
    <row r="7" spans="1:6" ht="6.75" customHeight="1"/>
    <row r="8" spans="1:6" s="237" customFormat="1" ht="53.25" customHeight="1">
      <c r="A8" s="235" t="s">
        <v>184</v>
      </c>
      <c r="B8" s="235" t="s">
        <v>185</v>
      </c>
      <c r="C8" s="261" t="s">
        <v>74</v>
      </c>
      <c r="D8" s="236" t="s">
        <v>61</v>
      </c>
      <c r="E8" s="236" t="s">
        <v>241</v>
      </c>
      <c r="F8" s="236" t="s">
        <v>187</v>
      </c>
    </row>
    <row r="9" spans="1:6">
      <c r="A9" s="235" t="s">
        <v>188</v>
      </c>
      <c r="B9" s="235">
        <v>1</v>
      </c>
      <c r="C9" s="262"/>
      <c r="D9" s="235"/>
      <c r="E9" s="235"/>
      <c r="F9" s="235"/>
    </row>
    <row r="10" spans="1:6">
      <c r="A10" s="235" t="s">
        <v>189</v>
      </c>
      <c r="B10" s="252" t="s">
        <v>190</v>
      </c>
      <c r="C10" s="242"/>
      <c r="D10" s="238"/>
      <c r="E10" s="238"/>
      <c r="F10" s="238"/>
    </row>
    <row r="11" spans="1:6" ht="51">
      <c r="A11" s="235">
        <v>1</v>
      </c>
      <c r="B11" s="252" t="s">
        <v>191</v>
      </c>
      <c r="C11" s="242">
        <v>5505163</v>
      </c>
      <c r="D11" s="242">
        <v>10734779</v>
      </c>
      <c r="E11" s="242">
        <f>ROUND((D11-C11)*100/C11,0)</f>
        <v>95</v>
      </c>
      <c r="F11" s="242" t="s">
        <v>265</v>
      </c>
    </row>
    <row r="12" spans="1:6">
      <c r="A12" s="235"/>
      <c r="B12" s="252"/>
      <c r="C12" s="242">
        <v>0</v>
      </c>
      <c r="D12" s="242">
        <v>0</v>
      </c>
      <c r="E12" s="242"/>
      <c r="F12" s="242"/>
    </row>
    <row r="13" spans="1:6">
      <c r="A13" s="235">
        <v>2</v>
      </c>
      <c r="B13" s="252" t="s">
        <v>193</v>
      </c>
      <c r="C13" s="242">
        <v>0</v>
      </c>
      <c r="D13" s="242">
        <v>0</v>
      </c>
      <c r="E13" s="242"/>
      <c r="F13" s="242"/>
    </row>
    <row r="14" spans="1:6" ht="153">
      <c r="A14" s="235">
        <v>2.1</v>
      </c>
      <c r="B14" s="252" t="s">
        <v>194</v>
      </c>
      <c r="C14" s="242">
        <v>19463671</v>
      </c>
      <c r="D14" s="242">
        <v>14218644</v>
      </c>
      <c r="E14" s="242">
        <f>((D14-C14)/C14)*100</f>
        <v>-26.947778761776238</v>
      </c>
      <c r="F14" s="243" t="s">
        <v>266</v>
      </c>
    </row>
    <row r="15" spans="1:6" ht="216.75">
      <c r="A15" s="235">
        <v>2.2000000000000002</v>
      </c>
      <c r="B15" s="252" t="s">
        <v>196</v>
      </c>
      <c r="C15" s="242">
        <v>68596811</v>
      </c>
      <c r="D15" s="242">
        <v>108761585</v>
      </c>
      <c r="E15" s="242">
        <f>((D15-C15)/C15)*100</f>
        <v>58.551955133890985</v>
      </c>
      <c r="F15" s="243" t="s">
        <v>267</v>
      </c>
    </row>
    <row r="16" spans="1:6" ht="25.5">
      <c r="A16" s="235"/>
      <c r="B16" s="252" t="s">
        <v>198</v>
      </c>
      <c r="C16" s="245">
        <f>C14+C15</f>
        <v>88060482</v>
      </c>
      <c r="D16" s="245">
        <f t="shared" ref="D16" si="0">D14+D15</f>
        <v>122980229</v>
      </c>
      <c r="E16" s="245"/>
      <c r="F16" s="245"/>
    </row>
    <row r="17" spans="1:7">
      <c r="A17" s="235"/>
      <c r="B17" s="252"/>
      <c r="C17" s="242">
        <v>0</v>
      </c>
      <c r="D17" s="242">
        <v>0</v>
      </c>
      <c r="E17" s="242"/>
      <c r="F17" s="242"/>
    </row>
    <row r="18" spans="1:7" ht="129" customHeight="1">
      <c r="A18" s="235">
        <v>3</v>
      </c>
      <c r="B18" s="252" t="s">
        <v>199</v>
      </c>
      <c r="C18" s="242">
        <v>13908815</v>
      </c>
      <c r="D18" s="242">
        <v>16339829</v>
      </c>
      <c r="E18" s="242">
        <f>((D18-C18)/C18)*100</f>
        <v>17.478225139956209</v>
      </c>
      <c r="F18" s="243" t="s">
        <v>268</v>
      </c>
      <c r="G18" s="255"/>
    </row>
    <row r="19" spans="1:7" ht="63.75">
      <c r="A19" s="235">
        <v>4</v>
      </c>
      <c r="B19" s="252" t="s">
        <v>200</v>
      </c>
      <c r="C19" s="242">
        <v>3884819</v>
      </c>
      <c r="D19" s="242">
        <v>6196672</v>
      </c>
      <c r="E19" s="242">
        <f>((D19-C19)/C19)*100</f>
        <v>59.509928261780018</v>
      </c>
      <c r="F19" s="243" t="s">
        <v>269</v>
      </c>
    </row>
    <row r="20" spans="1:7">
      <c r="A20" s="235"/>
      <c r="B20" s="252"/>
      <c r="C20" s="242">
        <v>0</v>
      </c>
      <c r="D20" s="242">
        <v>0</v>
      </c>
      <c r="E20" s="242"/>
      <c r="F20" s="242"/>
    </row>
    <row r="21" spans="1:7">
      <c r="A21" s="235">
        <v>5</v>
      </c>
      <c r="B21" s="252" t="s">
        <v>202</v>
      </c>
      <c r="C21" s="242">
        <v>0</v>
      </c>
      <c r="D21" s="242">
        <v>0</v>
      </c>
      <c r="E21" s="242"/>
      <c r="F21" s="242"/>
    </row>
    <row r="22" spans="1:7" ht="25.5">
      <c r="A22" s="246">
        <v>5.0999999999999996</v>
      </c>
      <c r="B22" s="238" t="s">
        <v>203</v>
      </c>
      <c r="C22" s="242">
        <v>2378847</v>
      </c>
      <c r="D22" s="242">
        <v>3957758</v>
      </c>
      <c r="E22" s="242">
        <f>((D22-C22)/C22)*100</f>
        <v>66.37295294737325</v>
      </c>
      <c r="F22" s="242" t="s">
        <v>270</v>
      </c>
    </row>
    <row r="23" spans="1:7">
      <c r="A23" s="246">
        <v>5.2</v>
      </c>
      <c r="B23" s="238" t="s">
        <v>205</v>
      </c>
      <c r="C23" s="242">
        <v>0</v>
      </c>
      <c r="D23" s="242">
        <v>5516</v>
      </c>
      <c r="E23" s="242">
        <v>100</v>
      </c>
      <c r="F23" s="242" t="s">
        <v>214</v>
      </c>
    </row>
    <row r="24" spans="1:7" ht="102">
      <c r="A24" s="246">
        <v>5.3</v>
      </c>
      <c r="B24" s="238" t="s">
        <v>207</v>
      </c>
      <c r="C24" s="242">
        <v>4081127</v>
      </c>
      <c r="D24" s="242">
        <v>6025978</v>
      </c>
      <c r="E24" s="242">
        <f>((D24-C24)/C24)*100</f>
        <v>47.654753209101308</v>
      </c>
      <c r="F24" s="243" t="s">
        <v>271</v>
      </c>
    </row>
    <row r="25" spans="1:7" ht="38.25">
      <c r="A25" s="246">
        <v>5.4</v>
      </c>
      <c r="B25" s="238" t="s">
        <v>209</v>
      </c>
      <c r="C25" s="242">
        <v>2517622</v>
      </c>
      <c r="D25" s="242">
        <v>3659971</v>
      </c>
      <c r="E25" s="242">
        <f>((D25-C25)/C25)*100</f>
        <v>45.374126854627107</v>
      </c>
      <c r="F25" s="242" t="s">
        <v>260</v>
      </c>
    </row>
    <row r="26" spans="1:7" ht="38.25">
      <c r="A26" s="246">
        <v>5.5</v>
      </c>
      <c r="B26" s="238" t="s">
        <v>210</v>
      </c>
      <c r="C26" s="242">
        <v>641009</v>
      </c>
      <c r="D26" s="242">
        <v>2183110</v>
      </c>
      <c r="E26" s="242">
        <f>((D26-C26)/C26)*100</f>
        <v>240.57400130107376</v>
      </c>
      <c r="F26" s="242" t="s">
        <v>272</v>
      </c>
    </row>
    <row r="27" spans="1:7">
      <c r="A27" s="246">
        <v>5.6</v>
      </c>
      <c r="B27" s="238" t="s">
        <v>212</v>
      </c>
      <c r="C27" s="242">
        <v>0</v>
      </c>
      <c r="D27" s="242">
        <v>0</v>
      </c>
      <c r="E27" s="242"/>
      <c r="F27" s="242"/>
    </row>
    <row r="28" spans="1:7">
      <c r="A28" s="246">
        <v>5.7</v>
      </c>
      <c r="B28" s="238" t="s">
        <v>213</v>
      </c>
      <c r="C28" s="242">
        <v>-2300</v>
      </c>
      <c r="D28" s="242">
        <v>3450</v>
      </c>
      <c r="E28" s="242">
        <f>((D28-C28)/C28)*100</f>
        <v>-250</v>
      </c>
      <c r="F28" s="242" t="s">
        <v>214</v>
      </c>
    </row>
    <row r="29" spans="1:7">
      <c r="A29" s="246" t="s">
        <v>188</v>
      </c>
      <c r="B29" s="238" t="s">
        <v>188</v>
      </c>
      <c r="C29" s="242">
        <v>0</v>
      </c>
      <c r="D29" s="242">
        <v>0</v>
      </c>
      <c r="E29" s="242"/>
      <c r="F29" s="242"/>
    </row>
    <row r="30" spans="1:7" ht="25.5">
      <c r="A30" s="246"/>
      <c r="B30" s="252" t="s">
        <v>215</v>
      </c>
      <c r="C30" s="245">
        <f>SUM(C22:C29)</f>
        <v>9616305</v>
      </c>
      <c r="D30" s="245">
        <f t="shared" ref="D30" si="1">SUM(D22:D29)</f>
        <v>15835783</v>
      </c>
      <c r="E30" s="245"/>
      <c r="F30" s="245"/>
    </row>
    <row r="31" spans="1:7">
      <c r="A31" s="235">
        <v>6</v>
      </c>
      <c r="B31" s="252" t="s">
        <v>216</v>
      </c>
      <c r="C31" s="242">
        <v>0</v>
      </c>
      <c r="D31" s="242">
        <v>0</v>
      </c>
      <c r="E31" s="242"/>
      <c r="F31" s="242"/>
    </row>
    <row r="32" spans="1:7">
      <c r="A32" s="246" t="s">
        <v>217</v>
      </c>
      <c r="B32" s="238" t="s">
        <v>218</v>
      </c>
      <c r="C32" s="242">
        <v>550435547</v>
      </c>
      <c r="D32" s="242">
        <v>553570651</v>
      </c>
      <c r="E32" s="242">
        <f>((D32-C32)/C32)*100</f>
        <v>0.56956786622648847</v>
      </c>
      <c r="F32" s="242"/>
    </row>
    <row r="33" spans="1:6" ht="38.25">
      <c r="A33" s="246">
        <v>6.2</v>
      </c>
      <c r="B33" s="238" t="s">
        <v>220</v>
      </c>
      <c r="C33" s="242">
        <v>22141513</v>
      </c>
      <c r="D33" s="242">
        <v>38811202</v>
      </c>
      <c r="E33" s="242">
        <f>((D33-C33)/C33)*100</f>
        <v>75.287036617596996</v>
      </c>
      <c r="F33" s="238" t="s">
        <v>273</v>
      </c>
    </row>
    <row r="34" spans="1:6" ht="38.25">
      <c r="A34" s="246">
        <v>6.3</v>
      </c>
      <c r="B34" s="238" t="s">
        <v>222</v>
      </c>
      <c r="C34" s="242">
        <v>32039615</v>
      </c>
      <c r="D34" s="242">
        <v>20088935</v>
      </c>
      <c r="E34" s="242">
        <f>((D34-C34)/C34)*100</f>
        <v>-37.299699138082651</v>
      </c>
      <c r="F34" s="254" t="s">
        <v>274</v>
      </c>
    </row>
    <row r="35" spans="1:6">
      <c r="A35" s="246">
        <v>6.4</v>
      </c>
      <c r="B35" s="238" t="s">
        <v>224</v>
      </c>
      <c r="C35" s="242">
        <v>26054693</v>
      </c>
      <c r="D35" s="242">
        <v>15286828</v>
      </c>
      <c r="E35" s="242">
        <f>((D35-C35)/C35)*100</f>
        <v>-41.327928907087866</v>
      </c>
      <c r="F35" s="242" t="s">
        <v>225</v>
      </c>
    </row>
    <row r="36" spans="1:6">
      <c r="A36" s="246">
        <v>6.5</v>
      </c>
      <c r="B36" s="238" t="s">
        <v>226</v>
      </c>
      <c r="C36" s="242">
        <v>0</v>
      </c>
      <c r="D36" s="242">
        <v>0</v>
      </c>
      <c r="E36" s="242"/>
      <c r="F36" s="242"/>
    </row>
    <row r="37" spans="1:6" ht="25.5">
      <c r="A37" s="246">
        <v>6.6</v>
      </c>
      <c r="B37" s="238" t="s">
        <v>227</v>
      </c>
      <c r="C37" s="242">
        <v>11752718</v>
      </c>
      <c r="D37" s="242">
        <v>6391078</v>
      </c>
      <c r="E37" s="242">
        <f>((D37-C37)/C37)*100</f>
        <v>-45.620425845323609</v>
      </c>
      <c r="F37" s="263" t="s">
        <v>275</v>
      </c>
    </row>
    <row r="38" spans="1:6">
      <c r="A38" s="246"/>
      <c r="B38" s="252" t="s">
        <v>229</v>
      </c>
      <c r="C38" s="245">
        <f>SUM(C32:C37)</f>
        <v>642424086</v>
      </c>
      <c r="D38" s="245">
        <f t="shared" ref="D38" si="2">SUM(D32:D37)</f>
        <v>634148694</v>
      </c>
      <c r="E38" s="245"/>
      <c r="F38" s="245"/>
    </row>
    <row r="39" spans="1:6" s="248" customFormat="1">
      <c r="A39" s="246">
        <v>7</v>
      </c>
      <c r="B39" s="238" t="s">
        <v>230</v>
      </c>
      <c r="C39" s="242">
        <v>0</v>
      </c>
      <c r="D39" s="242">
        <v>0</v>
      </c>
      <c r="E39" s="242"/>
      <c r="F39" s="242"/>
    </row>
    <row r="40" spans="1:6">
      <c r="A40" s="246"/>
      <c r="B40" s="238"/>
      <c r="C40" s="242">
        <v>0</v>
      </c>
      <c r="D40" s="242">
        <v>0</v>
      </c>
      <c r="E40" s="242"/>
      <c r="F40" s="242"/>
    </row>
    <row r="41" spans="1:6">
      <c r="A41" s="246"/>
      <c r="B41" s="238"/>
      <c r="C41" s="242">
        <v>0</v>
      </c>
      <c r="D41" s="242">
        <v>0</v>
      </c>
      <c r="E41" s="242"/>
      <c r="F41" s="242"/>
    </row>
    <row r="42" spans="1:6">
      <c r="A42" s="246">
        <v>9.1</v>
      </c>
      <c r="B42" s="238" t="s">
        <v>231</v>
      </c>
      <c r="C42" s="242">
        <v>10706423</v>
      </c>
      <c r="D42" s="242">
        <v>9397760</v>
      </c>
      <c r="E42" s="242">
        <f>((D42-C42)/C42)*100</f>
        <v>-12.22315800524601</v>
      </c>
      <c r="F42" s="249" t="s">
        <v>232</v>
      </c>
    </row>
    <row r="43" spans="1:6" ht="13.5" customHeight="1">
      <c r="A43" s="246"/>
      <c r="B43" s="238"/>
      <c r="C43" s="242">
        <v>0</v>
      </c>
      <c r="D43" s="242">
        <v>0</v>
      </c>
      <c r="E43" s="242"/>
      <c r="F43" s="242"/>
    </row>
    <row r="44" spans="1:6" ht="25.5">
      <c r="A44" s="246">
        <v>10</v>
      </c>
      <c r="B44" s="252" t="s">
        <v>233</v>
      </c>
      <c r="C44" s="242">
        <v>25641570</v>
      </c>
      <c r="D44" s="242">
        <v>31357931</v>
      </c>
      <c r="E44" s="242">
        <f>((D44-C44)/C44)*100</f>
        <v>22.293334612506179</v>
      </c>
      <c r="F44" s="242" t="s">
        <v>276</v>
      </c>
    </row>
    <row r="45" spans="1:6">
      <c r="A45" s="246">
        <v>11</v>
      </c>
      <c r="B45" s="252" t="s">
        <v>234</v>
      </c>
      <c r="C45" s="245">
        <f>C11+C16+C18+C19+C30+C38+C39+C42+C44</f>
        <v>799747663</v>
      </c>
      <c r="D45" s="245">
        <f t="shared" ref="D45" si="3">D11+D16+D18+D19+D30+D38+D39+D42+D44</f>
        <v>846991677</v>
      </c>
      <c r="E45" s="245"/>
      <c r="F45" s="245"/>
    </row>
    <row r="46" spans="1:6" ht="25.5">
      <c r="A46" s="246">
        <v>12</v>
      </c>
      <c r="B46" s="252" t="s">
        <v>235</v>
      </c>
      <c r="C46" s="242">
        <v>34908763</v>
      </c>
      <c r="D46" s="242">
        <v>152460979</v>
      </c>
      <c r="E46" s="242">
        <f>((D46-C46)/C46)*100</f>
        <v>336.74128183803015</v>
      </c>
      <c r="F46" s="242" t="s">
        <v>277</v>
      </c>
    </row>
    <row r="47" spans="1:6">
      <c r="A47" s="246">
        <v>13</v>
      </c>
      <c r="B47" s="252" t="s">
        <v>237</v>
      </c>
      <c r="C47" s="245">
        <f>C45-C46</f>
        <v>764838900</v>
      </c>
      <c r="D47" s="245">
        <f t="shared" ref="D47" si="4">D45-D46</f>
        <v>694530698</v>
      </c>
      <c r="E47" s="245"/>
      <c r="F47" s="245"/>
    </row>
    <row r="48" spans="1:6" ht="51">
      <c r="A48" s="246">
        <v>14</v>
      </c>
      <c r="B48" s="238" t="s">
        <v>238</v>
      </c>
      <c r="C48" s="242"/>
      <c r="D48" s="242"/>
      <c r="E48" s="242"/>
      <c r="F48" s="242"/>
    </row>
  </sheetData>
  <printOptions horizontalCentered="1"/>
  <pageMargins left="0.64" right="0.64" top="0.52" bottom="0.57999999999999996" header="0.31496062992125984" footer="0.31496062992125984"/>
  <pageSetup paperSize="9" scale="7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Annexure-III 1 to 3</vt:lpstr>
      <vt:lpstr>Annexure-IV</vt:lpstr>
      <vt:lpstr>Annexure-XIX (LOKTAK)</vt:lpstr>
      <vt:lpstr>LOK 2015-16 vs2016-17</vt:lpstr>
      <vt:lpstr>LOK 201415 vs 2015-16</vt:lpstr>
      <vt:lpstr>LOK 2013-14 vs 2014-15</vt:lpstr>
      <vt:lpstr>LOK 2012-13 vs 2013-14</vt:lpstr>
      <vt:lpstr>'Annexure-III 1 to 3'!Print_Area</vt:lpstr>
      <vt:lpstr>'Annexure-IV'!Print_Area</vt:lpstr>
      <vt:lpstr>'Annexure-XIX (LOKTAK)'!Print_Area</vt:lpstr>
      <vt:lpstr>'LOK 2012-13 vs 2013-14'!Print_Titles</vt:lpstr>
      <vt:lpstr>'LOK 2013-14 vs 2014-15'!Print_Titles</vt:lpstr>
      <vt:lpstr>'LOK 201415 vs 2015-16'!Print_Titles</vt:lpstr>
      <vt:lpstr>'LOK 2015-16 vs2016-17'!Print_Titles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2018-01-25T05:12:00Z</cp:lastPrinted>
  <dcterms:created xsi:type="dcterms:W3CDTF">2017-11-17T07:25:10Z</dcterms:created>
  <dcterms:modified xsi:type="dcterms:W3CDTF">2018-01-29T09:11:28Z</dcterms:modified>
</cp:coreProperties>
</file>